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\\192.168.11.200\01-07本社部門\2-03教育事業支援部\3-07教育事業企画\HP改修\修了証明書再発行関係\"/>
    </mc:Choice>
  </mc:AlternateContent>
  <xr:revisionPtr revIDLastSave="0" documentId="8_{B21E6B5B-9BFD-42F2-993C-5C9B3CF69DBD}" xr6:coauthVersionLast="47" xr6:coauthVersionMax="47" xr10:uidLastSave="{00000000-0000-0000-0000-000000000000}"/>
  <bookViews>
    <workbookView xWindow="4530" yWindow="0" windowWidth="17730" windowHeight="15600" activeTab="1" xr2:uid="{00000000-000D-0000-FFFF-FFFF00000000}"/>
  </bookViews>
  <sheets>
    <sheet name="手順" sheetId="5" r:id="rId1"/>
    <sheet name="申請書" sheetId="1" r:id="rId2"/>
    <sheet name="講座マスタ" sheetId="6" state="veryHidden" r:id="rId3"/>
    <sheet name="種別マスタ" sheetId="9" state="veryHidden" r:id="rId4"/>
    <sheet name="会場マスタ" sheetId="8" state="veryHidden" r:id="rId5"/>
    <sheet name="氏名変更" sheetId="11" state="veryHidden" r:id="rId6"/>
  </sheets>
  <definedNames>
    <definedName name="_xlnm.Print_Area" localSheetId="0">手順!$A$1:$R$38</definedName>
    <definedName name="_xlnm.Print_Area" localSheetId="1">申請書!$A$1:$AL$88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L29" i="1" l="1"/>
  <c r="E8" i="1"/>
  <c r="O10" i="1"/>
  <c r="L10" i="1"/>
  <c r="H10" i="1"/>
  <c r="AG9" i="1"/>
  <c r="AB9" i="1"/>
  <c r="X9" i="1"/>
  <c r="N9" i="1"/>
  <c r="I9" i="1"/>
  <c r="E9" i="1"/>
  <c r="I7" i="1"/>
  <c r="F7" i="1"/>
  <c r="X5" i="1"/>
  <c r="X4" i="1"/>
  <c r="E5" i="1"/>
  <c r="E4" i="1"/>
  <c r="BP10" i="1"/>
  <c r="BQ9" i="1"/>
  <c r="BQ8" i="1"/>
  <c r="BP8" i="1"/>
  <c r="BP7" i="1"/>
  <c r="BP6" i="1"/>
  <c r="BP5" i="1"/>
  <c r="BP4" i="1"/>
  <c r="BP11" i="1" l="1"/>
  <c r="BL26" i="1" s="1"/>
  <c r="BP9" i="1"/>
  <c r="DB14" i="1"/>
  <c r="DB15" i="1"/>
  <c r="DB16" i="1"/>
  <c r="DB17" i="1"/>
  <c r="DB18" i="1"/>
  <c r="DB19" i="1"/>
  <c r="DB20" i="1"/>
  <c r="DB21" i="1"/>
  <c r="DB22" i="1"/>
  <c r="BM28" i="1" l="1"/>
  <c r="AE3" i="1"/>
  <c r="DE13" i="1"/>
  <c r="DA13" i="1" s="1"/>
  <c r="DE15" i="1"/>
  <c r="DA15" i="1" s="1"/>
  <c r="DE16" i="1"/>
  <c r="DE17" i="1"/>
  <c r="DE18" i="1"/>
  <c r="DA18" i="1" s="1"/>
  <c r="DE19" i="1"/>
  <c r="DA19" i="1" s="1"/>
  <c r="DE20" i="1"/>
  <c r="DA20" i="1" s="1"/>
  <c r="DE21" i="1"/>
  <c r="DA21" i="1" s="1"/>
  <c r="DE22" i="1"/>
  <c r="DA22" i="1" s="1"/>
  <c r="DA17" i="1"/>
  <c r="DA16" i="1"/>
  <c r="BB10" i="1"/>
  <c r="BM13" i="1"/>
  <c r="BM14" i="1"/>
  <c r="BM15" i="1"/>
  <c r="BM16" i="1"/>
  <c r="BM17" i="1"/>
  <c r="BM18" i="1"/>
  <c r="BM19" i="1"/>
  <c r="BM20" i="1"/>
  <c r="BM21" i="1"/>
  <c r="BM22" i="1"/>
  <c r="BO13" i="1" l="1"/>
  <c r="DD13" i="1" s="1"/>
  <c r="BO14" i="1"/>
  <c r="DD14" i="1" s="1"/>
  <c r="BO15" i="1"/>
  <c r="DD15" i="1" s="1"/>
  <c r="BO16" i="1"/>
  <c r="DD16" i="1" s="1"/>
  <c r="BO17" i="1"/>
  <c r="BO18" i="1"/>
  <c r="BO19" i="1"/>
  <c r="DD19" i="1" s="1"/>
  <c r="BO20" i="1"/>
  <c r="BO21" i="1"/>
  <c r="DD21" i="1" s="1"/>
  <c r="BO22" i="1"/>
  <c r="DD22" i="1" s="1"/>
  <c r="BL14" i="1"/>
  <c r="DE14" i="1" s="1"/>
  <c r="DA14" i="1" s="1"/>
  <c r="BL15" i="1"/>
  <c r="BL16" i="1"/>
  <c r="BL17" i="1"/>
  <c r="BL18" i="1"/>
  <c r="BL19" i="1"/>
  <c r="BL20" i="1"/>
  <c r="BL21" i="1"/>
  <c r="BL22" i="1"/>
  <c r="BL13" i="1"/>
  <c r="DD20" i="1" l="1"/>
  <c r="CZ20" i="1" s="1"/>
  <c r="DD18" i="1"/>
  <c r="CZ18" i="1" s="1"/>
  <c r="DD17" i="1"/>
  <c r="CZ17" i="1" s="1"/>
  <c r="BN15" i="1"/>
  <c r="DC15" i="1"/>
  <c r="CY15" i="1" s="1"/>
  <c r="BN22" i="1"/>
  <c r="DC22" i="1"/>
  <c r="CY22" i="1" s="1"/>
  <c r="BN21" i="1"/>
  <c r="DC21" i="1"/>
  <c r="CY21" i="1" s="1"/>
  <c r="BN20" i="1"/>
  <c r="DC20" i="1"/>
  <c r="CY20" i="1" s="1"/>
  <c r="BN19" i="1"/>
  <c r="DC19" i="1"/>
  <c r="CY19" i="1" s="1"/>
  <c r="CZ22" i="1"/>
  <c r="BN18" i="1"/>
  <c r="DC18" i="1"/>
  <c r="CY18" i="1" s="1"/>
  <c r="CZ19" i="1"/>
  <c r="CZ21" i="1"/>
  <c r="BN16" i="1"/>
  <c r="DC16" i="1"/>
  <c r="CY16" i="1" s="1"/>
  <c r="BN17" i="1"/>
  <c r="DC17" i="1"/>
  <c r="CY17" i="1" s="1"/>
  <c r="CZ15" i="1"/>
  <c r="CZ16" i="1"/>
  <c r="AT25" i="1"/>
  <c r="BN14" i="1"/>
  <c r="DC14" i="1"/>
  <c r="CY14" i="1" s="1"/>
  <c r="CZ14" i="1"/>
  <c r="AT26" i="1"/>
  <c r="DC13" i="1"/>
  <c r="BL30" i="1" s="1"/>
  <c r="BM27" i="1" s="1"/>
  <c r="CZ13" i="1"/>
  <c r="BX18" i="1"/>
  <c r="BP18" i="1"/>
  <c r="BZ16" i="1"/>
  <c r="BP16" i="1"/>
  <c r="BR20" i="1"/>
  <c r="BP20" i="1"/>
  <c r="BR17" i="1"/>
  <c r="BP17" i="1"/>
  <c r="BW15" i="1"/>
  <c r="BP15" i="1"/>
  <c r="BT22" i="1"/>
  <c r="BP22" i="1"/>
  <c r="BT14" i="1"/>
  <c r="BP14" i="1"/>
  <c r="BR19" i="1"/>
  <c r="BP19" i="1"/>
  <c r="BR21" i="1"/>
  <c r="BP21" i="1"/>
  <c r="CE18" i="1"/>
  <c r="AP31" i="1"/>
  <c r="AP30" i="1"/>
  <c r="AP29" i="1"/>
  <c r="AP28" i="1"/>
  <c r="X28" i="1" s="1"/>
  <c r="BP13" i="1"/>
  <c r="AT23" i="1" s="1"/>
  <c r="BN13" i="1"/>
  <c r="BZ22" i="1"/>
  <c r="BW18" i="1"/>
  <c r="CF21" i="1"/>
  <c r="CB17" i="1"/>
  <c r="CA22" i="1"/>
  <c r="BX21" i="1"/>
  <c r="BT17" i="1"/>
  <c r="CC20" i="1"/>
  <c r="BY16" i="1"/>
  <c r="CB20" i="1"/>
  <c r="CD15" i="1"/>
  <c r="BU20" i="1"/>
  <c r="BV15" i="1"/>
  <c r="BZ19" i="1"/>
  <c r="AP25" i="1"/>
  <c r="AQ25" i="1"/>
  <c r="CA14" i="1"/>
  <c r="CE21" i="1"/>
  <c r="BT20" i="1"/>
  <c r="BY19" i="1"/>
  <c r="CD18" i="1"/>
  <c r="BV18" i="1"/>
  <c r="CA17" i="1"/>
  <c r="CF16" i="1"/>
  <c r="BX16" i="1"/>
  <c r="CC15" i="1"/>
  <c r="BU15" i="1"/>
  <c r="BZ14" i="1"/>
  <c r="BY22" i="1"/>
  <c r="CD21" i="1"/>
  <c r="BV21" i="1"/>
  <c r="CA20" i="1"/>
  <c r="CF19" i="1"/>
  <c r="BX19" i="1"/>
  <c r="CC18" i="1"/>
  <c r="BU18" i="1"/>
  <c r="BZ17" i="1"/>
  <c r="CE16" i="1"/>
  <c r="BW16" i="1"/>
  <c r="CB15" i="1"/>
  <c r="BT15" i="1"/>
  <c r="BY14" i="1"/>
  <c r="BW21" i="1"/>
  <c r="CF22" i="1"/>
  <c r="BX22" i="1"/>
  <c r="CC21" i="1"/>
  <c r="BU21" i="1"/>
  <c r="BZ20" i="1"/>
  <c r="CE19" i="1"/>
  <c r="BW19" i="1"/>
  <c r="CB18" i="1"/>
  <c r="BT18" i="1"/>
  <c r="BY17" i="1"/>
  <c r="CD16" i="1"/>
  <c r="BV16" i="1"/>
  <c r="CA15" i="1"/>
  <c r="CF14" i="1"/>
  <c r="BX14" i="1"/>
  <c r="BS22" i="1"/>
  <c r="CE22" i="1"/>
  <c r="BW22" i="1"/>
  <c r="CB21" i="1"/>
  <c r="BT21" i="1"/>
  <c r="BY20" i="1"/>
  <c r="CD19" i="1"/>
  <c r="BV19" i="1"/>
  <c r="CA18" i="1"/>
  <c r="CF17" i="1"/>
  <c r="BX17" i="1"/>
  <c r="CC16" i="1"/>
  <c r="BU16" i="1"/>
  <c r="BZ15" i="1"/>
  <c r="CE14" i="1"/>
  <c r="BW14" i="1"/>
  <c r="BR22" i="1"/>
  <c r="CD22" i="1"/>
  <c r="BV22" i="1"/>
  <c r="CA21" i="1"/>
  <c r="CF20" i="1"/>
  <c r="BX20" i="1"/>
  <c r="CC19" i="1"/>
  <c r="BU19" i="1"/>
  <c r="BZ18" i="1"/>
  <c r="CE17" i="1"/>
  <c r="BW17" i="1"/>
  <c r="CB16" i="1"/>
  <c r="BT16" i="1"/>
  <c r="BY15" i="1"/>
  <c r="CD14" i="1"/>
  <c r="BV14" i="1"/>
  <c r="BW13" i="1"/>
  <c r="BS18" i="1"/>
  <c r="CC22" i="1"/>
  <c r="BU22" i="1"/>
  <c r="BZ21" i="1"/>
  <c r="CE20" i="1"/>
  <c r="BW20" i="1"/>
  <c r="CB19" i="1"/>
  <c r="BT19" i="1"/>
  <c r="BY18" i="1"/>
  <c r="CD17" i="1"/>
  <c r="BV17" i="1"/>
  <c r="CA16" i="1"/>
  <c r="CF15" i="1"/>
  <c r="BX15" i="1"/>
  <c r="CC14" i="1"/>
  <c r="BU14" i="1"/>
  <c r="BR18" i="1"/>
  <c r="CB22" i="1"/>
  <c r="BY21" i="1"/>
  <c r="CD20" i="1"/>
  <c r="BV20" i="1"/>
  <c r="CA19" i="1"/>
  <c r="CF18" i="1"/>
  <c r="CC17" i="1"/>
  <c r="BU17" i="1"/>
  <c r="CE15" i="1"/>
  <c r="CB14" i="1"/>
  <c r="BX13" i="1"/>
  <c r="CD13" i="1"/>
  <c r="BV13" i="1"/>
  <c r="CC13" i="1"/>
  <c r="BU13" i="1"/>
  <c r="BT13" i="1"/>
  <c r="CA13" i="1"/>
  <c r="CF13" i="1"/>
  <c r="CB13" i="1"/>
  <c r="BZ13" i="1"/>
  <c r="BY13" i="1"/>
  <c r="CE13" i="1"/>
  <c r="BS21" i="1"/>
  <c r="BS17" i="1"/>
  <c r="BS20" i="1"/>
  <c r="BS15" i="1"/>
  <c r="BS19" i="1"/>
  <c r="BS14" i="1"/>
  <c r="BS16" i="1"/>
  <c r="AP27" i="1"/>
  <c r="X27" i="1" s="1"/>
  <c r="AP20" i="1"/>
  <c r="X20" i="1" s="1"/>
  <c r="AP21" i="1"/>
  <c r="X21" i="1" s="1"/>
  <c r="AP14" i="1"/>
  <c r="X14" i="1" s="1"/>
  <c r="AP22" i="1"/>
  <c r="X22" i="1" s="1"/>
  <c r="AP15" i="1"/>
  <c r="X15" i="1" s="1"/>
  <c r="AP23" i="1"/>
  <c r="X23" i="1" s="1"/>
  <c r="AP16" i="1"/>
  <c r="X16" i="1" s="1"/>
  <c r="AP24" i="1"/>
  <c r="X24" i="1" s="1"/>
  <c r="AP17" i="1"/>
  <c r="X17" i="1" s="1"/>
  <c r="AP19" i="1"/>
  <c r="X19" i="1" s="1"/>
  <c r="AP18" i="1"/>
  <c r="X18" i="1" s="1"/>
  <c r="AP26" i="1"/>
  <c r="BS13" i="1"/>
  <c r="AP13" i="1"/>
  <c r="X13" i="1" s="1"/>
  <c r="BG4" i="1"/>
  <c r="BA5" i="1"/>
  <c r="BA4" i="1"/>
  <c r="AI10" i="1"/>
  <c r="AD10" i="1"/>
  <c r="Y10" i="1"/>
  <c r="T25" i="1" l="1"/>
  <c r="X25" i="1"/>
  <c r="T29" i="1"/>
  <c r="X29" i="1"/>
  <c r="T30" i="1"/>
  <c r="X30" i="1"/>
  <c r="T31" i="1"/>
  <c r="X31" i="1"/>
  <c r="T26" i="1"/>
  <c r="X26" i="1"/>
  <c r="AR15" i="1"/>
  <c r="T15" i="1"/>
  <c r="AR23" i="1"/>
  <c r="T23" i="1"/>
  <c r="AR28" i="1"/>
  <c r="AK28" i="1" s="1"/>
  <c r="T28" i="1"/>
  <c r="AR14" i="1"/>
  <c r="L14" i="1" s="1"/>
  <c r="T14" i="1"/>
  <c r="AR20" i="1"/>
  <c r="T20" i="1"/>
  <c r="AR13" i="1"/>
  <c r="AK13" i="1" s="1"/>
  <c r="T13" i="1"/>
  <c r="AR22" i="1"/>
  <c r="T22" i="1"/>
  <c r="AR18" i="1"/>
  <c r="T18" i="1"/>
  <c r="AR19" i="1"/>
  <c r="T19" i="1"/>
  <c r="AR21" i="1"/>
  <c r="T21" i="1"/>
  <c r="AR17" i="1"/>
  <c r="T17" i="1"/>
  <c r="AR24" i="1"/>
  <c r="T24" i="1"/>
  <c r="AR27" i="1"/>
  <c r="T27" i="1"/>
  <c r="AR16" i="1"/>
  <c r="T16" i="1"/>
  <c r="BM29" i="1"/>
  <c r="AT24" i="1"/>
  <c r="DB13" i="1"/>
  <c r="B31" i="1"/>
  <c r="AR31" i="1"/>
  <c r="AH31" i="1" s="1"/>
  <c r="B29" i="1"/>
  <c r="AR29" i="1"/>
  <c r="AK29" i="1" s="1"/>
  <c r="B30" i="1"/>
  <c r="AR30" i="1"/>
  <c r="AH30" i="1" s="1"/>
  <c r="BQ22" i="1"/>
  <c r="BK22" i="1" s="1"/>
  <c r="BQ17" i="1"/>
  <c r="BK17" i="1" s="1"/>
  <c r="BQ21" i="1"/>
  <c r="BK21" i="1" s="1"/>
  <c r="BQ18" i="1"/>
  <c r="BK18" i="1" s="1"/>
  <c r="BQ19" i="1"/>
  <c r="BK19" i="1" s="1"/>
  <c r="BQ15" i="1"/>
  <c r="BK15" i="1" s="1"/>
  <c r="BQ16" i="1"/>
  <c r="BK16" i="1" s="1"/>
  <c r="BQ20" i="1"/>
  <c r="BK20" i="1" s="1"/>
  <c r="BQ14" i="1"/>
  <c r="BK14" i="1" s="1"/>
  <c r="CY13" i="1"/>
  <c r="AR25" i="1"/>
  <c r="AH25" i="1" s="1"/>
  <c r="AR26" i="1"/>
  <c r="AH26" i="1" s="1"/>
  <c r="AH13" i="1"/>
  <c r="AH27" i="1"/>
  <c r="AK27" i="1"/>
  <c r="AH14" i="1"/>
  <c r="I25" i="1"/>
  <c r="L25" i="1"/>
  <c r="BR14" i="1"/>
  <c r="B28" i="1"/>
  <c r="B24" i="1"/>
  <c r="B16" i="1"/>
  <c r="B23" i="1"/>
  <c r="B15" i="1"/>
  <c r="B26" i="1"/>
  <c r="B22" i="1"/>
  <c r="B18" i="1"/>
  <c r="B19" i="1"/>
  <c r="B21" i="1"/>
  <c r="B27" i="1"/>
  <c r="B17" i="1"/>
  <c r="B20" i="1"/>
  <c r="AA25" i="1"/>
  <c r="B14" i="1"/>
  <c r="B13" i="1"/>
  <c r="F29" i="1"/>
  <c r="AA31" i="1"/>
  <c r="F31" i="1"/>
  <c r="F30" i="1"/>
  <c r="F28" i="1"/>
  <c r="BR13" i="1"/>
  <c r="AA30" i="1"/>
  <c r="CP14" i="1"/>
  <c r="CS14" i="1"/>
  <c r="CN13" i="1"/>
  <c r="CV13" i="1"/>
  <c r="CU13" i="1"/>
  <c r="CO13" i="1"/>
  <c r="CP13" i="1"/>
  <c r="CM13" i="1"/>
  <c r="CI13" i="1"/>
  <c r="CQ13" i="1"/>
  <c r="CJ13" i="1"/>
  <c r="CR13" i="1"/>
  <c r="CK13" i="1"/>
  <c r="CS13" i="1"/>
  <c r="CL13" i="1"/>
  <c r="CT13" i="1"/>
  <c r="CR14" i="1"/>
  <c r="CN14" i="1"/>
  <c r="CQ14" i="1"/>
  <c r="CU14" i="1"/>
  <c r="CK14" i="1"/>
  <c r="CV14" i="1"/>
  <c r="CJ14" i="1"/>
  <c r="CO14" i="1"/>
  <c r="CL14" i="1"/>
  <c r="CT14" i="1"/>
  <c r="CI14" i="1"/>
  <c r="CM14" i="1"/>
  <c r="B25" i="1"/>
  <c r="AA18" i="1"/>
  <c r="AA23" i="1"/>
  <c r="AA26" i="1"/>
  <c r="AA22" i="1"/>
  <c r="AA29" i="1"/>
  <c r="AA28" i="1"/>
  <c r="AA13" i="1"/>
  <c r="AA15" i="1"/>
  <c r="AA16" i="1"/>
  <c r="AA21" i="1"/>
  <c r="AA27" i="1"/>
  <c r="AA24" i="1"/>
  <c r="AA14" i="1"/>
  <c r="AA19" i="1"/>
  <c r="AA17" i="1"/>
  <c r="AA20" i="1"/>
  <c r="B2" i="8"/>
  <c r="C2" i="8"/>
  <c r="D2" i="8"/>
  <c r="E2" i="8"/>
  <c r="F2" i="8"/>
  <c r="G2" i="8"/>
  <c r="H2" i="8"/>
  <c r="I2" i="8"/>
  <c r="J2" i="8"/>
  <c r="K2" i="8"/>
  <c r="L2" i="8"/>
  <c r="M2" i="8"/>
  <c r="N2" i="8"/>
  <c r="AH28" i="1" l="1"/>
  <c r="BQ13" i="1"/>
  <c r="BK13" i="1" s="1"/>
  <c r="AH29" i="1"/>
  <c r="AK31" i="1"/>
  <c r="AK30" i="1"/>
  <c r="H14" i="1"/>
  <c r="AH18" i="1"/>
  <c r="AK18" i="1"/>
  <c r="AK21" i="1"/>
  <c r="AH21" i="1"/>
  <c r="AH22" i="1"/>
  <c r="AK22" i="1"/>
  <c r="AK24" i="1"/>
  <c r="AH24" i="1"/>
  <c r="AK19" i="1"/>
  <c r="AH19" i="1"/>
  <c r="AK20" i="1"/>
  <c r="AH20" i="1"/>
  <c r="AK15" i="1"/>
  <c r="AH15" i="1"/>
  <c r="AK16" i="1"/>
  <c r="AH16" i="1"/>
  <c r="AH17" i="1"/>
  <c r="AK17" i="1"/>
  <c r="AK23" i="1"/>
  <c r="AH23" i="1"/>
  <c r="BR15" i="1"/>
  <c r="CR15" i="1"/>
  <c r="CK15" i="1"/>
  <c r="CN15" i="1"/>
  <c r="CU15" i="1"/>
  <c r="CJ15" i="1"/>
  <c r="CM15" i="1"/>
  <c r="CQ15" i="1"/>
  <c r="CT15" i="1"/>
  <c r="CI15" i="1"/>
  <c r="CL15" i="1"/>
  <c r="CP15" i="1"/>
  <c r="BR16" i="1"/>
  <c r="CO15" i="1"/>
  <c r="CS15" i="1"/>
  <c r="CV15" i="1"/>
  <c r="AG32" i="1" l="1"/>
  <c r="AJ32" i="1"/>
  <c r="CO16" i="1"/>
  <c r="CI16" i="1"/>
  <c r="CT16" i="1"/>
  <c r="CR16" i="1"/>
  <c r="CL16" i="1"/>
  <c r="CV16" i="1"/>
  <c r="CJ16" i="1"/>
  <c r="CU16" i="1"/>
  <c r="CK16" i="1"/>
  <c r="CN16" i="1"/>
  <c r="CM16" i="1"/>
  <c r="CQ16" i="1"/>
  <c r="CP16" i="1"/>
  <c r="CS16" i="1"/>
  <c r="AI33" i="1" l="1"/>
  <c r="A33" i="1" s="1"/>
  <c r="Z33" i="1" s="1"/>
  <c r="CN17" i="1"/>
  <c r="CR17" i="1"/>
  <c r="CQ17" i="1"/>
  <c r="CK17" i="1"/>
  <c r="CV17" i="1"/>
  <c r="CT17" i="1"/>
  <c r="CU17" i="1"/>
  <c r="CJ17" i="1"/>
  <c r="CM17" i="1"/>
  <c r="CI17" i="1"/>
  <c r="CS17" i="1"/>
  <c r="CL17" i="1"/>
  <c r="CO17" i="1"/>
  <c r="CP17" i="1"/>
  <c r="CL18" i="1"/>
  <c r="CT18" i="1"/>
  <c r="CO18" i="1"/>
  <c r="CV18" i="1"/>
  <c r="CN18" i="1"/>
  <c r="CM18" i="1"/>
  <c r="CS18" i="1"/>
  <c r="CR18" i="1"/>
  <c r="CQ18" i="1"/>
  <c r="CK18" i="1"/>
  <c r="CJ18" i="1"/>
  <c r="CI18" i="1"/>
  <c r="CP18" i="1"/>
  <c r="CU18" i="1"/>
  <c r="K28" i="5" l="1"/>
  <c r="T78" i="1"/>
  <c r="CM19" i="1"/>
  <c r="CI19" i="1"/>
  <c r="CJ19" i="1"/>
  <c r="CT19" i="1"/>
  <c r="CU19" i="1"/>
  <c r="CP19" i="1"/>
  <c r="CQ19" i="1"/>
  <c r="CR19" i="1"/>
  <c r="CL19" i="1"/>
  <c r="CK19" i="1"/>
  <c r="CS19" i="1"/>
  <c r="CO19" i="1"/>
  <c r="CN19" i="1"/>
  <c r="CV19" i="1"/>
  <c r="CN20" i="1" l="1"/>
  <c r="CS20" i="1"/>
  <c r="CU20" i="1"/>
  <c r="CK20" i="1"/>
  <c r="CM20" i="1"/>
  <c r="CV20" i="1"/>
  <c r="CO20" i="1"/>
  <c r="CT20" i="1"/>
  <c r="CR20" i="1"/>
  <c r="CI20" i="1"/>
  <c r="CL20" i="1"/>
  <c r="CJ20" i="1"/>
  <c r="CP20" i="1"/>
  <c r="CQ20" i="1"/>
  <c r="CS21" i="1" l="1"/>
  <c r="CL21" i="1"/>
  <c r="CK21" i="1"/>
  <c r="CT21" i="1"/>
  <c r="CN21" i="1"/>
  <c r="CO21" i="1"/>
  <c r="CV21" i="1"/>
  <c r="CM21" i="1"/>
  <c r="CU21" i="1"/>
  <c r="CQ21" i="1"/>
  <c r="CJ21" i="1"/>
  <c r="CI21" i="1"/>
  <c r="CP21" i="1"/>
  <c r="CR21" i="1"/>
  <c r="CI22" i="1" l="1"/>
  <c r="CQ22" i="1"/>
  <c r="CT22" i="1"/>
  <c r="CM22" i="1"/>
  <c r="CS22" i="1"/>
  <c r="CL22" i="1"/>
  <c r="CU22" i="1"/>
  <c r="CO22" i="1"/>
  <c r="CK22" i="1"/>
  <c r="CP22" i="1"/>
  <c r="CJ22" i="1"/>
  <c r="CR22" i="1"/>
  <c r="CN22" i="1"/>
  <c r="CV2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E-NPC262</author>
  </authors>
  <commentList>
    <comment ref="G12" authorId="0" shapeId="0" xr:uid="{BE72BFFD-573C-496C-AD0A-4E14C6EBFB76}">
      <text>
        <r>
          <rPr>
            <b/>
            <sz val="9"/>
            <color indexed="81"/>
            <rFont val="MS P ゴシック"/>
            <family val="3"/>
            <charset val="128"/>
          </rPr>
          <t>E-NPC262:</t>
        </r>
        <r>
          <rPr>
            <sz val="9"/>
            <color indexed="81"/>
            <rFont val="MS P ゴシック"/>
            <family val="3"/>
            <charset val="128"/>
          </rPr>
          <t xml:space="preserve">
大阪府扱いの教室では交付証明書（数式で判定）</t>
        </r>
      </text>
    </comment>
  </commentList>
</comments>
</file>

<file path=xl/sharedStrings.xml><?xml version="1.0" encoding="utf-8"?>
<sst xmlns="http://schemas.openxmlformats.org/spreadsheetml/2006/main" count="1240" uniqueCount="306">
  <si>
    <t>修了証明書再発行申請書</t>
    <rPh sb="0" eb="2">
      <t>シュウリョウ</t>
    </rPh>
    <rPh sb="2" eb="5">
      <t>ショウメイショ</t>
    </rPh>
    <rPh sb="5" eb="8">
      <t>サイハッコウ</t>
    </rPh>
    <rPh sb="8" eb="11">
      <t>シンセイショ</t>
    </rPh>
    <phoneticPr fontId="1"/>
  </si>
  <si>
    <t>フリガナ</t>
  </si>
  <si>
    <t>フリガナ</t>
    <phoneticPr fontId="1"/>
  </si>
  <si>
    <t>生年月日</t>
    <rPh sb="0" eb="2">
      <t>セイネン</t>
    </rPh>
    <rPh sb="2" eb="4">
      <t>ガッピ</t>
    </rPh>
    <phoneticPr fontId="1"/>
  </si>
  <si>
    <t>介護職員初任者研修</t>
    <rPh sb="0" eb="2">
      <t>カイゴ</t>
    </rPh>
    <rPh sb="2" eb="4">
      <t>ショクイン</t>
    </rPh>
    <rPh sb="4" eb="7">
      <t>ショニンシャ</t>
    </rPh>
    <rPh sb="7" eb="9">
      <t>ケンシュウ</t>
    </rPh>
    <phoneticPr fontId="1"/>
  </si>
  <si>
    <t>実務者研修</t>
    <rPh sb="0" eb="3">
      <t>ジツムシャ</t>
    </rPh>
    <rPh sb="3" eb="5">
      <t>ケンシュウ</t>
    </rPh>
    <phoneticPr fontId="1"/>
  </si>
  <si>
    <t>同行援護従業者養成研修</t>
    <rPh sb="0" eb="2">
      <t>ドウコウ</t>
    </rPh>
    <rPh sb="2" eb="4">
      <t>エンゴ</t>
    </rPh>
    <rPh sb="4" eb="7">
      <t>ジュウギョウシャ</t>
    </rPh>
    <rPh sb="7" eb="9">
      <t>ヨウセイ</t>
    </rPh>
    <rPh sb="9" eb="11">
      <t>ケンシュウ</t>
    </rPh>
    <phoneticPr fontId="1"/>
  </si>
  <si>
    <t>喀痰吸引等研修</t>
    <rPh sb="0" eb="2">
      <t>カクタン</t>
    </rPh>
    <rPh sb="2" eb="4">
      <t>キュウイン</t>
    </rPh>
    <rPh sb="4" eb="5">
      <t>トウ</t>
    </rPh>
    <rPh sb="5" eb="7">
      <t>ケンシュウ</t>
    </rPh>
    <phoneticPr fontId="1"/>
  </si>
  <si>
    <t>その他</t>
    <rPh sb="2" eb="3">
      <t>タ</t>
    </rPh>
    <phoneticPr fontId="1"/>
  </si>
  <si>
    <t>修了年月</t>
    <rPh sb="0" eb="2">
      <t>シュウリョウ</t>
    </rPh>
    <rPh sb="2" eb="3">
      <t>ネン</t>
    </rPh>
    <rPh sb="3" eb="4">
      <t>ガツ</t>
    </rPh>
    <phoneticPr fontId="1"/>
  </si>
  <si>
    <t>修了教室</t>
    <rPh sb="0" eb="2">
      <t>シュウリョウ</t>
    </rPh>
    <rPh sb="2" eb="4">
      <t>キョウシツ</t>
    </rPh>
    <phoneticPr fontId="1"/>
  </si>
  <si>
    <t>☑再発行を希望する講座</t>
    <rPh sb="1" eb="4">
      <t>サイハッコウ</t>
    </rPh>
    <rPh sb="5" eb="7">
      <t>キボウ</t>
    </rPh>
    <rPh sb="9" eb="11">
      <t>コウザ</t>
    </rPh>
    <phoneticPr fontId="1"/>
  </si>
  <si>
    <t>年</t>
    <rPh sb="0" eb="1">
      <t>ネン</t>
    </rPh>
    <phoneticPr fontId="1"/>
  </si>
  <si>
    <t>月</t>
    <rPh sb="0" eb="1">
      <t>ゲツ</t>
    </rPh>
    <phoneticPr fontId="1"/>
  </si>
  <si>
    <t>教室</t>
    <rPh sb="0" eb="2">
      <t>キョウシツ</t>
    </rPh>
    <phoneticPr fontId="1"/>
  </si>
  <si>
    <t>☑本状</t>
    <rPh sb="1" eb="3">
      <t>ホンジョウ</t>
    </rPh>
    <phoneticPr fontId="1"/>
  </si>
  <si>
    <t>☑携帯用</t>
    <rPh sb="1" eb="4">
      <t>ケイタイヨウ</t>
    </rPh>
    <phoneticPr fontId="1"/>
  </si>
  <si>
    <t>全身性障害課程</t>
    <rPh sb="0" eb="3">
      <t>ゼンシンセイ</t>
    </rPh>
    <rPh sb="3" eb="5">
      <t>ショウガイ</t>
    </rPh>
    <rPh sb="5" eb="7">
      <t>カテイ</t>
    </rPh>
    <phoneticPr fontId="1"/>
  </si>
  <si>
    <t>知的障害課程</t>
    <rPh sb="0" eb="2">
      <t>チテキ</t>
    </rPh>
    <rPh sb="2" eb="4">
      <t>ショウガイ</t>
    </rPh>
    <rPh sb="4" eb="6">
      <t>カテイ</t>
    </rPh>
    <phoneticPr fontId="1"/>
  </si>
  <si>
    <t>一般課程</t>
    <rPh sb="0" eb="2">
      <t>イッパン</t>
    </rPh>
    <rPh sb="2" eb="4">
      <t>カテイ</t>
    </rPh>
    <phoneticPr fontId="1"/>
  </si>
  <si>
    <t>応用課程</t>
    <rPh sb="0" eb="2">
      <t>オウヨウ</t>
    </rPh>
    <rPh sb="2" eb="4">
      <t>カテイ</t>
    </rPh>
    <phoneticPr fontId="1"/>
  </si>
  <si>
    <t>難病患者等ホームヘルパー</t>
    <rPh sb="0" eb="2">
      <t>ナンビョウ</t>
    </rPh>
    <rPh sb="2" eb="4">
      <t>カンジャ</t>
    </rPh>
    <rPh sb="4" eb="5">
      <t>トウ</t>
    </rPh>
    <phoneticPr fontId="1"/>
  </si>
  <si>
    <t>介護事務講座</t>
    <rPh sb="0" eb="2">
      <t>カイゴ</t>
    </rPh>
    <rPh sb="2" eb="4">
      <t>ジム</t>
    </rPh>
    <rPh sb="4" eb="6">
      <t>コウザ</t>
    </rPh>
    <phoneticPr fontId="1"/>
  </si>
  <si>
    <t>2号</t>
    <rPh sb="1" eb="2">
      <t>ゴウ</t>
    </rPh>
    <phoneticPr fontId="1"/>
  </si>
  <si>
    <t>1号</t>
    <rPh sb="0" eb="2">
      <t>イチゴウ</t>
    </rPh>
    <phoneticPr fontId="1"/>
  </si>
  <si>
    <t>本人用</t>
    <rPh sb="0" eb="2">
      <t>ホンニン</t>
    </rPh>
    <rPh sb="2" eb="3">
      <t>ヨウ</t>
    </rPh>
    <phoneticPr fontId="1"/>
  </si>
  <si>
    <t>試験センター提出用</t>
    <rPh sb="0" eb="2">
      <t>シケン</t>
    </rPh>
    <rPh sb="6" eb="9">
      <t>テイシュツヨウ</t>
    </rPh>
    <phoneticPr fontId="1"/>
  </si>
  <si>
    <t>（</t>
    <phoneticPr fontId="1"/>
  </si>
  <si>
    <t>）</t>
    <phoneticPr fontId="1"/>
  </si>
  <si>
    <t>西暦</t>
    <rPh sb="0" eb="2">
      <t>セイレキ</t>
    </rPh>
    <phoneticPr fontId="1"/>
  </si>
  <si>
    <t>月</t>
    <rPh sb="0" eb="1">
      <t>ガツ</t>
    </rPh>
    <phoneticPr fontId="1"/>
  </si>
  <si>
    <t>日</t>
    <rPh sb="0" eb="1">
      <t>ヒ</t>
    </rPh>
    <phoneticPr fontId="1"/>
  </si>
  <si>
    <t>氏名（現）</t>
    <rPh sb="0" eb="2">
      <t>シメイ</t>
    </rPh>
    <rPh sb="3" eb="4">
      <t>ゲン</t>
    </rPh>
    <phoneticPr fontId="1"/>
  </si>
  <si>
    <r>
      <t xml:space="preserve">氏名（旧）
</t>
    </r>
    <r>
      <rPr>
        <sz val="6"/>
        <color theme="1"/>
        <rFont val="ＭＳ Ｐ明朝"/>
        <family val="1"/>
        <charset val="128"/>
      </rPr>
      <t>変更がある場合</t>
    </r>
    <rPh sb="0" eb="2">
      <t>シメイ</t>
    </rPh>
    <rPh sb="3" eb="4">
      <t>キュウ</t>
    </rPh>
    <rPh sb="6" eb="8">
      <t>ヘンコウ</t>
    </rPh>
    <rPh sb="11" eb="13">
      <t>バアイ</t>
    </rPh>
    <phoneticPr fontId="1"/>
  </si>
  <si>
    <t>合計</t>
    <rPh sb="0" eb="2">
      <t>ゴウケイ</t>
    </rPh>
    <phoneticPr fontId="1"/>
  </si>
  <si>
    <t>通</t>
    <rPh sb="0" eb="1">
      <t>ツウ</t>
    </rPh>
    <phoneticPr fontId="1"/>
  </si>
  <si>
    <t>＝</t>
    <phoneticPr fontId="1"/>
  </si>
  <si>
    <t>円</t>
    <rPh sb="0" eb="1">
      <t>エン</t>
    </rPh>
    <phoneticPr fontId="1"/>
  </si>
  <si>
    <t>合計通数</t>
    <rPh sb="0" eb="2">
      <t>ゴウケイ</t>
    </rPh>
    <rPh sb="2" eb="3">
      <t>ツウ</t>
    </rPh>
    <rPh sb="3" eb="4">
      <t>スウ</t>
    </rPh>
    <phoneticPr fontId="1"/>
  </si>
  <si>
    <t>×</t>
    <phoneticPr fontId="1"/>
  </si>
  <si>
    <t>郵送料</t>
    <rPh sb="0" eb="3">
      <t>ユウソウリョウ</t>
    </rPh>
    <phoneticPr fontId="1"/>
  </si>
  <si>
    <t>お支払総額</t>
    <rPh sb="1" eb="3">
      <t>シハライ</t>
    </rPh>
    <rPh sb="3" eb="5">
      <t>ソウガク</t>
    </rPh>
    <phoneticPr fontId="1"/>
  </si>
  <si>
    <t>再発行手数料</t>
    <rPh sb="0" eb="3">
      <t>サイハッコウ</t>
    </rPh>
    <rPh sb="3" eb="6">
      <t>テスウリョウ</t>
    </rPh>
    <phoneticPr fontId="1"/>
  </si>
  <si>
    <t>＋</t>
    <phoneticPr fontId="1"/>
  </si>
  <si>
    <t>申請日</t>
    <rPh sb="0" eb="2">
      <t>シンセイ</t>
    </rPh>
    <rPh sb="2" eb="3">
      <t>ビ</t>
    </rPh>
    <phoneticPr fontId="1"/>
  </si>
  <si>
    <t>事務局使用欄</t>
    <rPh sb="0" eb="3">
      <t>ジムキョク</t>
    </rPh>
    <rPh sb="3" eb="5">
      <t>シヨウ</t>
    </rPh>
    <rPh sb="5" eb="6">
      <t>ラン</t>
    </rPh>
    <phoneticPr fontId="1"/>
  </si>
  <si>
    <t>携帯電話</t>
    <rPh sb="0" eb="2">
      <t>ケイタイ</t>
    </rPh>
    <rPh sb="2" eb="4">
      <t>デンワ</t>
    </rPh>
    <phoneticPr fontId="1"/>
  </si>
  <si>
    <t>ご本人様確認が出来る書類の写しを貼付</t>
    <rPh sb="16" eb="18">
      <t>チョウフ</t>
    </rPh>
    <phoneticPr fontId="1"/>
  </si>
  <si>
    <t>この枠内に収まらない場合は、修了証明書再発行申請書とともに同封してください</t>
    <rPh sb="2" eb="4">
      <t>ワクナイ</t>
    </rPh>
    <rPh sb="5" eb="6">
      <t>オサ</t>
    </rPh>
    <rPh sb="10" eb="12">
      <t>バアイ</t>
    </rPh>
    <phoneticPr fontId="1"/>
  </si>
  <si>
    <t>電話番号</t>
    <rPh sb="0" eb="4">
      <t>デンワバンゴウ</t>
    </rPh>
    <phoneticPr fontId="1"/>
  </si>
  <si>
    <t>☑再発行理由</t>
    <rPh sb="1" eb="2">
      <t>サイ</t>
    </rPh>
    <rPh sb="2" eb="4">
      <t>ハッコウ</t>
    </rPh>
    <rPh sb="4" eb="6">
      <t>リユウ</t>
    </rPh>
    <phoneticPr fontId="1"/>
  </si>
  <si>
    <t>受講時の氏名と現在の氏名が併記されている書類が必要です</t>
  </si>
  <si>
    <t>※</t>
    <phoneticPr fontId="1"/>
  </si>
  <si>
    <t>紛失・毀損</t>
    <rPh sb="0" eb="2">
      <t>フンシツ</t>
    </rPh>
    <rPh sb="3" eb="5">
      <t>キソン</t>
    </rPh>
    <phoneticPr fontId="1"/>
  </si>
  <si>
    <t>その他</t>
    <rPh sb="2" eb="3">
      <t>タ</t>
    </rPh>
    <phoneticPr fontId="1"/>
  </si>
  <si>
    <t>受講時と氏名が変わっている場合や、氏名変更に伴う再発行が可能な講座での</t>
    <rPh sb="31" eb="33">
      <t>コウザ</t>
    </rPh>
    <phoneticPr fontId="1"/>
  </si>
  <si>
    <t>再発行をご希望の方は、戸籍謄本・戸籍抄本・運転免許証の裏書など、</t>
    <phoneticPr fontId="1"/>
  </si>
  <si>
    <t>氏名変更※</t>
    <rPh sb="0" eb="2">
      <t>シメイ</t>
    </rPh>
    <rPh sb="2" eb="4">
      <t>ヘンコウ</t>
    </rPh>
    <phoneticPr fontId="1"/>
  </si>
  <si>
    <t>※氏名変更は可能地域が限られています</t>
    <rPh sb="1" eb="5">
      <t>シメイヘンコウ</t>
    </rPh>
    <rPh sb="6" eb="8">
      <t>カノウ</t>
    </rPh>
    <rPh sb="8" eb="10">
      <t>チイキ</t>
    </rPh>
    <rPh sb="11" eb="12">
      <t>カギ</t>
    </rPh>
    <phoneticPr fontId="1"/>
  </si>
  <si>
    <t>行動援護従業者養成研修</t>
    <rPh sb="0" eb="2">
      <t>コウドウ</t>
    </rPh>
    <rPh sb="2" eb="4">
      <t>エンゴ</t>
    </rPh>
    <rPh sb="4" eb="7">
      <t>ジュウギョウシャ</t>
    </rPh>
    <rPh sb="7" eb="9">
      <t>ヨウセイ</t>
    </rPh>
    <rPh sb="9" eb="11">
      <t>ケンシュウ</t>
    </rPh>
    <phoneticPr fontId="1"/>
  </si>
  <si>
    <t>強度行動障害支援者養成研修</t>
    <rPh sb="0" eb="6">
      <t>キョウドコウドウショウガイ</t>
    </rPh>
    <rPh sb="6" eb="8">
      <t>シエン</t>
    </rPh>
    <rPh sb="8" eb="9">
      <t>シャ</t>
    </rPh>
    <rPh sb="9" eb="11">
      <t>ヨウセイ</t>
    </rPh>
    <rPh sb="11" eb="13">
      <t>ケンシュウ</t>
    </rPh>
    <phoneticPr fontId="1"/>
  </si>
  <si>
    <t>基礎研修</t>
    <rPh sb="0" eb="2">
      <t>キソ</t>
    </rPh>
    <rPh sb="2" eb="4">
      <t>ケンシュウ</t>
    </rPh>
    <phoneticPr fontId="1"/>
  </si>
  <si>
    <t>実践研修</t>
    <rPh sb="0" eb="2">
      <t>ジッセン</t>
    </rPh>
    <rPh sb="2" eb="4">
      <t>ケンシュウ</t>
    </rPh>
    <phoneticPr fontId="1"/>
  </si>
  <si>
    <t>基礎Ⅰ</t>
    <rPh sb="0" eb="2">
      <t>キソ</t>
    </rPh>
    <phoneticPr fontId="1"/>
  </si>
  <si>
    <t>基礎Ⅱ</t>
    <rPh sb="0" eb="2">
      <t>キソ</t>
    </rPh>
    <phoneticPr fontId="1"/>
  </si>
  <si>
    <t>修了証明書再発行の手順（簡易版）</t>
    <rPh sb="0" eb="2">
      <t>シュウリョウ</t>
    </rPh>
    <rPh sb="2" eb="5">
      <t>ショウメイショ</t>
    </rPh>
    <rPh sb="5" eb="8">
      <t>サイハッコウ</t>
    </rPh>
    <rPh sb="9" eb="11">
      <t>テジュン</t>
    </rPh>
    <rPh sb="12" eb="15">
      <t>カンイバン</t>
    </rPh>
    <phoneticPr fontId="1"/>
  </si>
  <si>
    <t>こちらは修了証明書再発行までの簡易な手順となります。</t>
    <rPh sb="4" eb="6">
      <t>シュウリョウ</t>
    </rPh>
    <rPh sb="6" eb="9">
      <t>ショウメイショ</t>
    </rPh>
    <rPh sb="9" eb="12">
      <t>サイハッコウ</t>
    </rPh>
    <rPh sb="15" eb="17">
      <t>カンイ</t>
    </rPh>
    <rPh sb="18" eb="20">
      <t>テジュン</t>
    </rPh>
    <phoneticPr fontId="1"/>
  </si>
  <si>
    <t>詳細は、未来ケアカレッジHP（証明書等再発行手続き）をご覧ください。</t>
    <rPh sb="0" eb="2">
      <t>ショウサイ</t>
    </rPh>
    <rPh sb="4" eb="6">
      <t>ミライ</t>
    </rPh>
    <rPh sb="15" eb="18">
      <t>ショウメイショ</t>
    </rPh>
    <rPh sb="18" eb="19">
      <t>トウ</t>
    </rPh>
    <rPh sb="19" eb="22">
      <t>サイハッコウ</t>
    </rPh>
    <rPh sb="22" eb="24">
      <t>テツヅ</t>
    </rPh>
    <rPh sb="28" eb="29">
      <t>ラン</t>
    </rPh>
    <phoneticPr fontId="1"/>
  </si>
  <si>
    <t>ご提出書類の投函</t>
    <rPh sb="1" eb="3">
      <t>テイシュツ</t>
    </rPh>
    <rPh sb="3" eb="5">
      <t>ショルイ</t>
    </rPh>
    <rPh sb="6" eb="8">
      <t>トウカン</t>
    </rPh>
    <phoneticPr fontId="1"/>
  </si>
  <si>
    <t>①修了証明書再発行申請書</t>
    <rPh sb="1" eb="3">
      <t>シュウリョウ</t>
    </rPh>
    <rPh sb="3" eb="6">
      <t>ショウメイショ</t>
    </rPh>
    <rPh sb="6" eb="9">
      <t>サイハッコウ</t>
    </rPh>
    <rPh sb="9" eb="12">
      <t>シンセイショ</t>
    </rPh>
    <phoneticPr fontId="1"/>
  </si>
  <si>
    <t>②ご本人様確認が出来る書類の写し</t>
    <rPh sb="2" eb="4">
      <t>ホンニン</t>
    </rPh>
    <rPh sb="4" eb="5">
      <t>サマ</t>
    </rPh>
    <rPh sb="5" eb="7">
      <t>カクニン</t>
    </rPh>
    <rPh sb="8" eb="10">
      <t>デキ</t>
    </rPh>
    <rPh sb="11" eb="13">
      <t>ショルイ</t>
    </rPh>
    <rPh sb="14" eb="15">
      <t>ウツ</t>
    </rPh>
    <phoneticPr fontId="1"/>
  </si>
  <si>
    <t>※氏名変更が可能な講座（東京都・奈良県・広島県・福岡県の一部講座）の再発行の</t>
    <rPh sb="1" eb="3">
      <t>シメイ</t>
    </rPh>
    <rPh sb="3" eb="5">
      <t>ヘンコウ</t>
    </rPh>
    <rPh sb="6" eb="8">
      <t>カノウ</t>
    </rPh>
    <rPh sb="9" eb="11">
      <t>コウザ</t>
    </rPh>
    <rPh sb="20" eb="23">
      <t>ヒロシマケン</t>
    </rPh>
    <rPh sb="34" eb="37">
      <t>サイハッコウ</t>
    </rPh>
    <phoneticPr fontId="1"/>
  </si>
  <si>
    <t>手数料と郵送料のご入金</t>
    <rPh sb="0" eb="3">
      <t>テスウリョウ</t>
    </rPh>
    <rPh sb="4" eb="7">
      <t>ユウソウリョウ</t>
    </rPh>
    <rPh sb="9" eb="11">
      <t>ニュウキン</t>
    </rPh>
    <phoneticPr fontId="1"/>
  </si>
  <si>
    <t>※書類の投函から、概ね1週間以内にご入金をお願いします</t>
    <rPh sb="1" eb="3">
      <t>ショルイ</t>
    </rPh>
    <rPh sb="4" eb="6">
      <t>トウカン</t>
    </rPh>
    <rPh sb="9" eb="10">
      <t>オオム</t>
    </rPh>
    <rPh sb="12" eb="14">
      <t>シュウカン</t>
    </rPh>
    <rPh sb="14" eb="16">
      <t>イナイ</t>
    </rPh>
    <rPh sb="18" eb="20">
      <t>ニュウキン</t>
    </rPh>
    <rPh sb="22" eb="23">
      <t>ネガ</t>
    </rPh>
    <phoneticPr fontId="1"/>
  </si>
  <si>
    <t>再発行書類のご送付</t>
    <rPh sb="0" eb="3">
      <t>サイハッコウ</t>
    </rPh>
    <rPh sb="3" eb="5">
      <t>ショルイ</t>
    </rPh>
    <rPh sb="7" eb="9">
      <t>ソウフ</t>
    </rPh>
    <phoneticPr fontId="1"/>
  </si>
  <si>
    <t>未来ケアカレッジにて「ご提出書類」「ご入金」を確認後、修了証明書再発行申請書に</t>
    <rPh sb="0" eb="2">
      <t>ミライ</t>
    </rPh>
    <rPh sb="12" eb="14">
      <t>テイシュツ</t>
    </rPh>
    <rPh sb="14" eb="16">
      <t>ショルイ</t>
    </rPh>
    <rPh sb="19" eb="21">
      <t>ニュウキン</t>
    </rPh>
    <rPh sb="23" eb="25">
      <t>カクニン</t>
    </rPh>
    <rPh sb="25" eb="26">
      <t>ゴ</t>
    </rPh>
    <phoneticPr fontId="1"/>
  </si>
  <si>
    <t>※提出書類・ご入金の確認後、概ね1週間程度でお届け予定です</t>
    <rPh sb="1" eb="3">
      <t>テイシュツ</t>
    </rPh>
    <rPh sb="3" eb="5">
      <t>ショルイ</t>
    </rPh>
    <rPh sb="7" eb="9">
      <t>ニュウキン</t>
    </rPh>
    <rPh sb="10" eb="12">
      <t>カクニン</t>
    </rPh>
    <rPh sb="12" eb="13">
      <t>ゴ</t>
    </rPh>
    <rPh sb="14" eb="15">
      <t>オオム</t>
    </rPh>
    <rPh sb="17" eb="19">
      <t>シュウカン</t>
    </rPh>
    <rPh sb="19" eb="21">
      <t>テイド</t>
    </rPh>
    <rPh sb="23" eb="24">
      <t>トド</t>
    </rPh>
    <rPh sb="25" eb="27">
      <t>ヨテイ</t>
    </rPh>
    <phoneticPr fontId="1"/>
  </si>
  <si>
    <t>【振込先】</t>
  </si>
  <si>
    <t>※振込依頼人名には、必ず再発行申請者の氏名をご入力ください</t>
    <phoneticPr fontId="1"/>
  </si>
  <si>
    <t>金融機関名</t>
    <phoneticPr fontId="1"/>
  </si>
  <si>
    <t>三菱UFJ銀行　摂津支店（せっつ）</t>
    <phoneticPr fontId="1"/>
  </si>
  <si>
    <t>預金種目</t>
    <phoneticPr fontId="1"/>
  </si>
  <si>
    <t>普通</t>
    <phoneticPr fontId="1"/>
  </si>
  <si>
    <t>口座番号</t>
    <phoneticPr fontId="1"/>
  </si>
  <si>
    <t>0049500</t>
    <phoneticPr fontId="1"/>
  </si>
  <si>
    <t>名義</t>
    <phoneticPr fontId="1"/>
  </si>
  <si>
    <t>カ）イーイーニジュウイチ</t>
    <phoneticPr fontId="1"/>
  </si>
  <si>
    <t>【書類送付先】</t>
    <rPh sb="1" eb="3">
      <t>ショルイ</t>
    </rPh>
    <rPh sb="3" eb="6">
      <t>ソウフサキ</t>
    </rPh>
    <phoneticPr fontId="1"/>
  </si>
  <si>
    <t>※必要に応じて、枠内を封筒の宛先として切り貼りしてください</t>
    <rPh sb="1" eb="3">
      <t>ヒツヨウ</t>
    </rPh>
    <rPh sb="4" eb="5">
      <t>オウ</t>
    </rPh>
    <rPh sb="8" eb="10">
      <t>ワクナイ</t>
    </rPh>
    <rPh sb="11" eb="13">
      <t>フウトウ</t>
    </rPh>
    <rPh sb="14" eb="16">
      <t>アテサキ</t>
    </rPh>
    <rPh sb="19" eb="20">
      <t>キ</t>
    </rPh>
    <rPh sb="21" eb="22">
      <t>ハ</t>
    </rPh>
    <phoneticPr fontId="1"/>
  </si>
  <si>
    <t>〒530-0051</t>
  </si>
  <si>
    <t>大阪府大阪市北区太融寺町5-15　梅田イーストビル5階</t>
  </si>
  <si>
    <t>株式会社EE21　未来ケアカレッジ</t>
  </si>
  <si>
    <t>証明書再発行事務局　</t>
    <phoneticPr fontId="1"/>
  </si>
  <si>
    <t>【お問い合わせ】</t>
    <rPh sb="2" eb="3">
      <t>ト</t>
    </rPh>
    <rPh sb="4" eb="5">
      <t>ア</t>
    </rPh>
    <phoneticPr fontId="1"/>
  </si>
  <si>
    <t>未来ケアカレッジカスタマーセンター　0120-16-8351（9:00-18:00 月～金）</t>
    <rPh sb="42" eb="43">
      <t>ゲツ</t>
    </rPh>
    <rPh sb="44" eb="45">
      <t>キン</t>
    </rPh>
    <phoneticPr fontId="1"/>
  </si>
  <si>
    <t>ご記入の住所へ郵送いたします。</t>
    <rPh sb="4" eb="6">
      <t>ジュウショ</t>
    </rPh>
    <phoneticPr fontId="1"/>
  </si>
  <si>
    <r>
      <t>発行手数料（</t>
    </r>
    <r>
      <rPr>
        <b/>
        <sz val="11"/>
        <color theme="1"/>
        <rFont val="ＭＳ Ｐゴシック"/>
        <family val="3"/>
        <charset val="128"/>
        <scheme val="minor"/>
      </rPr>
      <t>1通につき2,000円</t>
    </r>
    <r>
      <rPr>
        <sz val="11"/>
        <color theme="1"/>
        <rFont val="ＭＳ Ｐゴシック"/>
        <family val="3"/>
        <charset val="128"/>
        <scheme val="minor"/>
      </rPr>
      <t>）と、郵送料（</t>
    </r>
    <r>
      <rPr>
        <b/>
        <sz val="11"/>
        <color theme="1"/>
        <rFont val="ＭＳ Ｐゴシック"/>
        <family val="3"/>
        <charset val="128"/>
        <scheme val="minor"/>
      </rPr>
      <t>430円</t>
    </r>
    <r>
      <rPr>
        <sz val="11"/>
        <color theme="1"/>
        <rFont val="ＭＳ Ｐゴシック"/>
        <family val="3"/>
        <charset val="128"/>
        <scheme val="minor"/>
      </rPr>
      <t>）の合計額をお振込みください。</t>
    </r>
    <rPh sb="0" eb="2">
      <t>ハッコウ</t>
    </rPh>
    <rPh sb="2" eb="5">
      <t>テスウリョウ</t>
    </rPh>
    <rPh sb="7" eb="8">
      <t>ツウ</t>
    </rPh>
    <rPh sb="12" eb="17">
      <t>０００エン</t>
    </rPh>
    <rPh sb="20" eb="23">
      <t>ユウソウリョウ</t>
    </rPh>
    <rPh sb="27" eb="28">
      <t>エン</t>
    </rPh>
    <rPh sb="30" eb="32">
      <t>ゴウケイ</t>
    </rPh>
    <rPh sb="32" eb="33">
      <t>ガク</t>
    </rPh>
    <rPh sb="35" eb="37">
      <t>フリコ</t>
    </rPh>
    <phoneticPr fontId="1"/>
  </si>
  <si>
    <t>※修了生ご本人様からの申請に限ります（代理での申請は受付できません）</t>
    <rPh sb="7" eb="8">
      <t>サマ</t>
    </rPh>
    <phoneticPr fontId="1"/>
  </si>
  <si>
    <t>※修了生ご本人様からの申請に限ります（代理での申請は受付できません）</t>
    <rPh sb="1" eb="4">
      <t>シュウリョウセイ</t>
    </rPh>
    <rPh sb="5" eb="7">
      <t>ホンニン</t>
    </rPh>
    <rPh sb="7" eb="8">
      <t>サマ</t>
    </rPh>
    <rPh sb="11" eb="13">
      <t>シンセイ</t>
    </rPh>
    <rPh sb="14" eb="15">
      <t>カギ</t>
    </rPh>
    <rPh sb="19" eb="21">
      <t>ダイリ</t>
    </rPh>
    <rPh sb="23" eb="25">
      <t>シンセイ</t>
    </rPh>
    <rPh sb="26" eb="28">
      <t>ウケツケ</t>
    </rPh>
    <phoneticPr fontId="1"/>
  </si>
  <si>
    <t>-</t>
    <phoneticPr fontId="1"/>
  </si>
  <si>
    <r>
      <t xml:space="preserve">郵便番号
住所
</t>
    </r>
    <r>
      <rPr>
        <sz val="6"/>
        <color theme="1"/>
        <rFont val="ＭＳ Ｐ明朝"/>
        <family val="1"/>
        <charset val="128"/>
      </rPr>
      <t>お届け先</t>
    </r>
    <rPh sb="0" eb="4">
      <t>ユウビンバンゴウ</t>
    </rPh>
    <rPh sb="5" eb="7">
      <t>ジュウショ</t>
    </rPh>
    <rPh sb="9" eb="10">
      <t>トド</t>
    </rPh>
    <rPh sb="11" eb="12">
      <t>サキ</t>
    </rPh>
    <phoneticPr fontId="1"/>
  </si>
  <si>
    <t>西暦</t>
    <phoneticPr fontId="1"/>
  </si>
  <si>
    <t>入力フォーム</t>
    <rPh sb="0" eb="2">
      <t>ニュウリョク</t>
    </rPh>
    <phoneticPr fontId="1"/>
  </si>
  <si>
    <t>ガイドヘルパー養成研修</t>
    <rPh sb="7" eb="9">
      <t>ヨウセイ</t>
    </rPh>
    <rPh sb="9" eb="11">
      <t>ケンシュウ</t>
    </rPh>
    <phoneticPr fontId="1"/>
  </si>
  <si>
    <t>実務者研修</t>
    <rPh sb="0" eb="2">
      <t>ジツム</t>
    </rPh>
    <rPh sb="2" eb="3">
      <t>シャ</t>
    </rPh>
    <rPh sb="3" eb="5">
      <t>ケンシュウ</t>
    </rPh>
    <phoneticPr fontId="3"/>
  </si>
  <si>
    <t>福祉用具専門相談員</t>
    <rPh sb="0" eb="2">
      <t>フクシ</t>
    </rPh>
    <rPh sb="2" eb="4">
      <t>ヨウグ</t>
    </rPh>
    <rPh sb="4" eb="6">
      <t>センモン</t>
    </rPh>
    <rPh sb="6" eb="9">
      <t>ソウダンイン</t>
    </rPh>
    <phoneticPr fontId="3"/>
  </si>
  <si>
    <t>ホームヘルパー2級</t>
    <rPh sb="8" eb="9">
      <t>キュウ</t>
    </rPh>
    <phoneticPr fontId="3"/>
  </si>
  <si>
    <t>ホームヘルパー1級</t>
    <rPh sb="8" eb="9">
      <t>キュウ</t>
    </rPh>
    <phoneticPr fontId="3"/>
  </si>
  <si>
    <t>介護職員基礎研修</t>
    <rPh sb="0" eb="2">
      <t>カイゴ</t>
    </rPh>
    <rPh sb="2" eb="4">
      <t>ショクイン</t>
    </rPh>
    <rPh sb="4" eb="6">
      <t>キソ</t>
    </rPh>
    <rPh sb="6" eb="8">
      <t>ケンシュウ</t>
    </rPh>
    <phoneticPr fontId="3"/>
  </si>
  <si>
    <t>介護事務講座</t>
    <rPh sb="0" eb="2">
      <t>カイゴ</t>
    </rPh>
    <rPh sb="2" eb="4">
      <t>ジム</t>
    </rPh>
    <rPh sb="4" eb="6">
      <t>コウザ</t>
    </rPh>
    <phoneticPr fontId="3"/>
  </si>
  <si>
    <t>介護職員初任者研修</t>
    <rPh sb="0" eb="2">
      <t>カイゴ</t>
    </rPh>
    <rPh sb="2" eb="4">
      <t>ショクイン</t>
    </rPh>
    <rPh sb="4" eb="6">
      <t>ショニン</t>
    </rPh>
    <rPh sb="6" eb="7">
      <t>シャ</t>
    </rPh>
    <rPh sb="7" eb="9">
      <t>ケンシュウ</t>
    </rPh>
    <phoneticPr fontId="3"/>
  </si>
  <si>
    <t>レクリエーション介護士2級</t>
    <rPh sb="8" eb="10">
      <t>カイゴ</t>
    </rPh>
    <rPh sb="10" eb="11">
      <t>シ</t>
    </rPh>
    <rPh sb="12" eb="13">
      <t>キュウ</t>
    </rPh>
    <phoneticPr fontId="3"/>
  </si>
  <si>
    <t>難病患者等ホームヘルパー　基礎Ⅰ</t>
    <rPh sb="0" eb="2">
      <t>ナンビョウ</t>
    </rPh>
    <rPh sb="2" eb="4">
      <t>カンジャ</t>
    </rPh>
    <rPh sb="4" eb="5">
      <t>トウ</t>
    </rPh>
    <rPh sb="13" eb="15">
      <t>キソ</t>
    </rPh>
    <phoneticPr fontId="3"/>
  </si>
  <si>
    <t>難病患者等ホームヘルパー　基礎Ⅱ</t>
    <rPh sb="0" eb="2">
      <t>ナンビョウ</t>
    </rPh>
    <rPh sb="2" eb="4">
      <t>カンジャ</t>
    </rPh>
    <rPh sb="4" eb="5">
      <t>トウ</t>
    </rPh>
    <rPh sb="13" eb="15">
      <t>キソ</t>
    </rPh>
    <phoneticPr fontId="3"/>
  </si>
  <si>
    <t>喀痰吸引等研修（1号研修）</t>
    <rPh sb="0" eb="2">
      <t>カクタン</t>
    </rPh>
    <rPh sb="2" eb="4">
      <t>キュウイン</t>
    </rPh>
    <rPh sb="4" eb="5">
      <t>トウ</t>
    </rPh>
    <rPh sb="5" eb="7">
      <t>ケンシュウ</t>
    </rPh>
    <rPh sb="9" eb="10">
      <t>ゴウ</t>
    </rPh>
    <rPh sb="10" eb="12">
      <t>ケンシュウ</t>
    </rPh>
    <phoneticPr fontId="3"/>
  </si>
  <si>
    <t>喀痰吸引等研修（2号研修）</t>
    <rPh sb="0" eb="2">
      <t>カクタン</t>
    </rPh>
    <rPh sb="2" eb="4">
      <t>キュウイン</t>
    </rPh>
    <rPh sb="4" eb="5">
      <t>トウ</t>
    </rPh>
    <rPh sb="5" eb="7">
      <t>ケンシュウ</t>
    </rPh>
    <rPh sb="9" eb="10">
      <t>ゴウ</t>
    </rPh>
    <rPh sb="10" eb="12">
      <t>ケンシュウ</t>
    </rPh>
    <phoneticPr fontId="3"/>
  </si>
  <si>
    <t>ガイドヘルパー養成研修　全身性障害課程</t>
    <rPh sb="12" eb="14">
      <t>ゼンシン</t>
    </rPh>
    <rPh sb="14" eb="15">
      <t>セイ</t>
    </rPh>
    <rPh sb="15" eb="17">
      <t>ショウガイ</t>
    </rPh>
    <rPh sb="17" eb="19">
      <t>カテイ</t>
    </rPh>
    <phoneticPr fontId="3"/>
  </si>
  <si>
    <t>ガイドヘルパー養成研修　知的障害課程</t>
    <rPh sb="12" eb="14">
      <t>チテキ</t>
    </rPh>
    <rPh sb="14" eb="16">
      <t>ショウガイ</t>
    </rPh>
    <rPh sb="16" eb="18">
      <t>カテイ</t>
    </rPh>
    <phoneticPr fontId="3"/>
  </si>
  <si>
    <t>同行援護従業者養成研修　一般課程</t>
    <rPh sb="0" eb="2">
      <t>ドウコウ</t>
    </rPh>
    <rPh sb="2" eb="4">
      <t>エンゴ</t>
    </rPh>
    <rPh sb="4" eb="7">
      <t>ジュウギョウシャ</t>
    </rPh>
    <rPh sb="12" eb="14">
      <t>イッパン</t>
    </rPh>
    <rPh sb="14" eb="16">
      <t>カテイ</t>
    </rPh>
    <phoneticPr fontId="3"/>
  </si>
  <si>
    <t>同行援護従業者養成研修　応用課程</t>
    <rPh sb="0" eb="2">
      <t>ドウコウ</t>
    </rPh>
    <rPh sb="2" eb="4">
      <t>エンゴ</t>
    </rPh>
    <rPh sb="4" eb="7">
      <t>ジュウギョウシャ</t>
    </rPh>
    <rPh sb="12" eb="14">
      <t>オウヨウ</t>
    </rPh>
    <rPh sb="14" eb="16">
      <t>カテイ</t>
    </rPh>
    <phoneticPr fontId="3"/>
  </si>
  <si>
    <t>行動援護従業者養成研修　</t>
    <rPh sb="0" eb="2">
      <t>コウドウ</t>
    </rPh>
    <rPh sb="2" eb="4">
      <t>エンゴ</t>
    </rPh>
    <rPh sb="4" eb="7">
      <t>ジュウギョウシャ</t>
    </rPh>
    <phoneticPr fontId="3"/>
  </si>
  <si>
    <t>強度行動障害支援者養成研修　基礎研修</t>
    <rPh sb="0" eb="6">
      <t>キョウドコウドウショウガイ</t>
    </rPh>
    <rPh sb="6" eb="9">
      <t>シエンシャ</t>
    </rPh>
    <rPh sb="14" eb="16">
      <t>キソ</t>
    </rPh>
    <rPh sb="16" eb="18">
      <t>ケンシュウ</t>
    </rPh>
    <phoneticPr fontId="3"/>
  </si>
  <si>
    <t>強度行動障害支援者養成研修　実践研修</t>
    <rPh sb="0" eb="6">
      <t>キョウドコウドウショウガイ</t>
    </rPh>
    <rPh sb="6" eb="9">
      <t>シエンシャ</t>
    </rPh>
    <rPh sb="14" eb="16">
      <t>ジッセン</t>
    </rPh>
    <rPh sb="16" eb="18">
      <t>ケンシュウ</t>
    </rPh>
    <phoneticPr fontId="3"/>
  </si>
  <si>
    <t>重度訪問介護従業者養成研修　</t>
    <rPh sb="0" eb="2">
      <t>ジュウド</t>
    </rPh>
    <rPh sb="2" eb="4">
      <t>ホウモン</t>
    </rPh>
    <rPh sb="4" eb="6">
      <t>カイゴ</t>
    </rPh>
    <rPh sb="6" eb="9">
      <t>ジュウギョウシャ</t>
    </rPh>
    <phoneticPr fontId="3"/>
  </si>
  <si>
    <t>ガイドヘルパー養成研修　視覚障害課程</t>
    <rPh sb="12" eb="14">
      <t>シカク</t>
    </rPh>
    <rPh sb="14" eb="16">
      <t>ショウガイ</t>
    </rPh>
    <rPh sb="16" eb="18">
      <t>カテイ</t>
    </rPh>
    <phoneticPr fontId="3"/>
  </si>
  <si>
    <t>ガイドヘルパー養成研修　精神障害課程</t>
    <rPh sb="12" eb="14">
      <t>セイシン</t>
    </rPh>
    <rPh sb="14" eb="16">
      <t>ショウガイ</t>
    </rPh>
    <rPh sb="16" eb="18">
      <t>カテイ</t>
    </rPh>
    <phoneticPr fontId="3"/>
  </si>
  <si>
    <t>ガイドヘルパー養成研修　知的・精神障害課程</t>
    <rPh sb="12" eb="14">
      <t>チテキ</t>
    </rPh>
    <rPh sb="15" eb="17">
      <t>セイシン</t>
    </rPh>
    <rPh sb="17" eb="19">
      <t>ショウガイ</t>
    </rPh>
    <rPh sb="19" eb="21">
      <t>カテイ</t>
    </rPh>
    <phoneticPr fontId="3"/>
  </si>
  <si>
    <t>東京都</t>
    <rPh sb="0" eb="2">
      <t>トウキョウ</t>
    </rPh>
    <rPh sb="2" eb="3">
      <t>ト</t>
    </rPh>
    <phoneticPr fontId="3"/>
  </si>
  <si>
    <t>神奈川県</t>
    <rPh sb="0" eb="3">
      <t>カナガワ</t>
    </rPh>
    <rPh sb="3" eb="4">
      <t>ケン</t>
    </rPh>
    <phoneticPr fontId="3"/>
  </si>
  <si>
    <t>埼玉県</t>
    <rPh sb="0" eb="2">
      <t>サイタマ</t>
    </rPh>
    <rPh sb="2" eb="3">
      <t>ケン</t>
    </rPh>
    <phoneticPr fontId="3"/>
  </si>
  <si>
    <t>千葉県</t>
    <rPh sb="0" eb="2">
      <t>チバ</t>
    </rPh>
    <rPh sb="2" eb="3">
      <t>ケン</t>
    </rPh>
    <phoneticPr fontId="1"/>
  </si>
  <si>
    <t>大阪府</t>
    <rPh sb="0" eb="2">
      <t>オオサカ</t>
    </rPh>
    <rPh sb="2" eb="3">
      <t>フ</t>
    </rPh>
    <phoneticPr fontId="3"/>
  </si>
  <si>
    <t>兵庫県</t>
    <rPh sb="0" eb="2">
      <t>ヒョウゴ</t>
    </rPh>
    <rPh sb="2" eb="3">
      <t>ケン</t>
    </rPh>
    <phoneticPr fontId="3"/>
  </si>
  <si>
    <t>京都府</t>
    <rPh sb="0" eb="2">
      <t>キョウト</t>
    </rPh>
    <rPh sb="2" eb="3">
      <t>フ</t>
    </rPh>
    <phoneticPr fontId="3"/>
  </si>
  <si>
    <t>奈良県</t>
    <rPh sb="0" eb="2">
      <t>ナラ</t>
    </rPh>
    <rPh sb="2" eb="3">
      <t>ケン</t>
    </rPh>
    <phoneticPr fontId="3"/>
  </si>
  <si>
    <t>滋賀県</t>
    <rPh sb="0" eb="2">
      <t>シガ</t>
    </rPh>
    <rPh sb="2" eb="3">
      <t>ケン</t>
    </rPh>
    <phoneticPr fontId="3"/>
  </si>
  <si>
    <t>和歌山県</t>
    <rPh sb="0" eb="3">
      <t>ワカヤマ</t>
    </rPh>
    <rPh sb="3" eb="4">
      <t>ケン</t>
    </rPh>
    <phoneticPr fontId="3"/>
  </si>
  <si>
    <t>広島県</t>
    <rPh sb="0" eb="3">
      <t>ヒロシマケン</t>
    </rPh>
    <phoneticPr fontId="1"/>
  </si>
  <si>
    <t>福岡県</t>
    <rPh sb="0" eb="2">
      <t>フクオカ</t>
    </rPh>
    <rPh sb="2" eb="3">
      <t>ケン</t>
    </rPh>
    <phoneticPr fontId="3"/>
  </si>
  <si>
    <t>本状</t>
    <rPh sb="0" eb="2">
      <t>ホンジョウ</t>
    </rPh>
    <phoneticPr fontId="3"/>
  </si>
  <si>
    <t>本状・携帯用</t>
  </si>
  <si>
    <t>本状・携帯用</t>
    <rPh sb="0" eb="2">
      <t>ホンジョウ</t>
    </rPh>
    <rPh sb="3" eb="6">
      <t>ケイタイヨウ</t>
    </rPh>
    <phoneticPr fontId="1"/>
  </si>
  <si>
    <t>交付証明書</t>
    <rPh sb="0" eb="2">
      <t>コウフ</t>
    </rPh>
    <rPh sb="2" eb="5">
      <t>ショウメイショ</t>
    </rPh>
    <phoneticPr fontId="3"/>
  </si>
  <si>
    <t>本状</t>
    <rPh sb="0" eb="2">
      <t>ホンジョウ</t>
    </rPh>
    <phoneticPr fontId="1"/>
  </si>
  <si>
    <t>本人用・試験センター提出用</t>
    <rPh sb="0" eb="2">
      <t>ホンニン</t>
    </rPh>
    <rPh sb="2" eb="3">
      <t>ヨウ</t>
    </rPh>
    <rPh sb="4" eb="6">
      <t>シケン</t>
    </rPh>
    <rPh sb="10" eb="13">
      <t>テイシュツヨウ</t>
    </rPh>
    <phoneticPr fontId="1"/>
  </si>
  <si>
    <t>－</t>
  </si>
  <si>
    <t>－</t>
    <phoneticPr fontId="1"/>
  </si>
  <si>
    <t>医療的ケア教員講習会</t>
    <rPh sb="0" eb="3">
      <t>イリョウテキ</t>
    </rPh>
    <rPh sb="5" eb="7">
      <t>キョウイン</t>
    </rPh>
    <rPh sb="7" eb="10">
      <t>コウシュウカイ</t>
    </rPh>
    <phoneticPr fontId="1"/>
  </si>
  <si>
    <t>フリガナ</t>
    <phoneticPr fontId="1"/>
  </si>
  <si>
    <t>携帯電話番号</t>
    <rPh sb="0" eb="2">
      <t>ケイタイ</t>
    </rPh>
    <rPh sb="2" eb="4">
      <t>デンワ</t>
    </rPh>
    <rPh sb="4" eb="6">
      <t>バンゴウ</t>
    </rPh>
    <phoneticPr fontId="1"/>
  </si>
  <si>
    <t>梅田教室</t>
    <rPh sb="2" eb="4">
      <t>キョウシツ</t>
    </rPh>
    <phoneticPr fontId="26"/>
  </si>
  <si>
    <t>吹田千里丘教室</t>
  </si>
  <si>
    <t>京橋教室</t>
  </si>
  <si>
    <t>布施教室</t>
  </si>
  <si>
    <t>枚方教室</t>
  </si>
  <si>
    <t>天王寺教室</t>
  </si>
  <si>
    <t>難波教室</t>
    <rPh sb="0" eb="2">
      <t>ナンバ</t>
    </rPh>
    <rPh sb="2" eb="4">
      <t>キョウシツ</t>
    </rPh>
    <phoneticPr fontId="26"/>
  </si>
  <si>
    <t>堺東教室</t>
    <rPh sb="0" eb="2">
      <t>サカ</t>
    </rPh>
    <rPh sb="2" eb="4">
      <t>キョウシツ</t>
    </rPh>
    <phoneticPr fontId="25"/>
  </si>
  <si>
    <t>和歌山教室</t>
  </si>
  <si>
    <t>三宮教室</t>
  </si>
  <si>
    <t>姫路教室</t>
  </si>
  <si>
    <t>京都教室</t>
  </si>
  <si>
    <t>奈良教室</t>
  </si>
  <si>
    <t>草津教室</t>
  </si>
  <si>
    <t>四条烏丸教室</t>
    <rPh sb="4" eb="6">
      <t>キョウシツ</t>
    </rPh>
    <phoneticPr fontId="25"/>
  </si>
  <si>
    <t>阪神尼崎教室</t>
    <rPh sb="4" eb="6">
      <t>キョウシツ</t>
    </rPh>
    <phoneticPr fontId="25"/>
  </si>
  <si>
    <t>東岸和田教室</t>
    <rPh sb="0" eb="1">
      <t>ヒガシ</t>
    </rPh>
    <rPh sb="1" eb="4">
      <t>キシワダ</t>
    </rPh>
    <rPh sb="4" eb="6">
      <t>キョウシツ</t>
    </rPh>
    <phoneticPr fontId="25"/>
  </si>
  <si>
    <t>豊中教室</t>
  </si>
  <si>
    <t>新大阪教室</t>
    <rPh sb="0" eb="3">
      <t>シンオオサカ</t>
    </rPh>
    <rPh sb="3" eb="5">
      <t>キョウシツ</t>
    </rPh>
    <phoneticPr fontId="26"/>
  </si>
  <si>
    <t>高槻教室</t>
  </si>
  <si>
    <t>茨木教室</t>
  </si>
  <si>
    <t>寝屋川教室</t>
  </si>
  <si>
    <t>八尾教室</t>
  </si>
  <si>
    <t>大阪狭山教室</t>
  </si>
  <si>
    <t>和泉府中教室</t>
  </si>
  <si>
    <t>三田教室</t>
  </si>
  <si>
    <t>明石教室</t>
  </si>
  <si>
    <t>西宮教室</t>
  </si>
  <si>
    <t>川西教室</t>
  </si>
  <si>
    <t>山科教室</t>
  </si>
  <si>
    <t>橿原教室</t>
  </si>
  <si>
    <t>新宿教室</t>
    <rPh sb="0" eb="2">
      <t>シンジュク</t>
    </rPh>
    <rPh sb="2" eb="4">
      <t>キョウシツ</t>
    </rPh>
    <phoneticPr fontId="26"/>
  </si>
  <si>
    <t>池袋教室</t>
    <rPh sb="0" eb="2">
      <t>イケブクロ</t>
    </rPh>
    <rPh sb="2" eb="4">
      <t>キョウシツ</t>
    </rPh>
    <phoneticPr fontId="26"/>
  </si>
  <si>
    <t>北千住教室</t>
    <rPh sb="0" eb="3">
      <t>キタセンジュ</t>
    </rPh>
    <rPh sb="3" eb="5">
      <t>キョウシツ</t>
    </rPh>
    <phoneticPr fontId="25"/>
  </si>
  <si>
    <t>立川教室</t>
    <rPh sb="0" eb="2">
      <t>タチカワ</t>
    </rPh>
    <rPh sb="2" eb="4">
      <t>キョウシツ</t>
    </rPh>
    <phoneticPr fontId="26"/>
  </si>
  <si>
    <t>町田教室</t>
    <rPh sb="0" eb="1">
      <t>マチ</t>
    </rPh>
    <rPh sb="1" eb="2">
      <t>ダ</t>
    </rPh>
    <rPh sb="2" eb="4">
      <t>キョウシツ</t>
    </rPh>
    <phoneticPr fontId="26"/>
  </si>
  <si>
    <t>横浜教室</t>
    <rPh sb="0" eb="2">
      <t>ヨコハマ</t>
    </rPh>
    <rPh sb="2" eb="4">
      <t>キョウシツ</t>
    </rPh>
    <phoneticPr fontId="26"/>
  </si>
  <si>
    <t>大宮教室</t>
    <rPh sb="0" eb="1">
      <t>オオ</t>
    </rPh>
    <rPh sb="1" eb="2">
      <t>ミヤ</t>
    </rPh>
    <rPh sb="2" eb="4">
      <t>キョウシツ</t>
    </rPh>
    <phoneticPr fontId="26"/>
  </si>
  <si>
    <t>千葉教室</t>
    <rPh sb="0" eb="2">
      <t>チバ</t>
    </rPh>
    <rPh sb="2" eb="4">
      <t>キョウシツ</t>
    </rPh>
    <phoneticPr fontId="25"/>
  </si>
  <si>
    <t>八王子教室</t>
  </si>
  <si>
    <t>柏教室</t>
    <rPh sb="0" eb="1">
      <t>カシワ</t>
    </rPh>
    <rPh sb="1" eb="3">
      <t>キョウシツ</t>
    </rPh>
    <phoneticPr fontId="26"/>
  </si>
  <si>
    <t>名古屋駅前教室</t>
    <rPh sb="0" eb="3">
      <t>ナゴヤ</t>
    </rPh>
    <rPh sb="3" eb="5">
      <t>エキマエ</t>
    </rPh>
    <rPh sb="5" eb="7">
      <t>キョウシツ</t>
    </rPh>
    <phoneticPr fontId="27"/>
  </si>
  <si>
    <t>一宮教室</t>
    <rPh sb="0" eb="2">
      <t>イチノミヤ</t>
    </rPh>
    <rPh sb="2" eb="4">
      <t>キョウシツ</t>
    </rPh>
    <phoneticPr fontId="25"/>
  </si>
  <si>
    <t>千種教室</t>
    <rPh sb="0" eb="2">
      <t>チクサ</t>
    </rPh>
    <phoneticPr fontId="27"/>
  </si>
  <si>
    <t>刈谷教室</t>
    <rPh sb="0" eb="2">
      <t>カリヤ</t>
    </rPh>
    <phoneticPr fontId="27"/>
  </si>
  <si>
    <t>岐阜教室</t>
    <rPh sb="0" eb="2">
      <t>ギフ</t>
    </rPh>
    <phoneticPr fontId="27"/>
  </si>
  <si>
    <t>四日市教室</t>
    <rPh sb="0" eb="3">
      <t>ヨッカイチ</t>
    </rPh>
    <phoneticPr fontId="27"/>
  </si>
  <si>
    <t>博多教室</t>
    <rPh sb="0" eb="2">
      <t>ハカタ</t>
    </rPh>
    <rPh sb="2" eb="4">
      <t>キョウシツ</t>
    </rPh>
    <phoneticPr fontId="26"/>
  </si>
  <si>
    <t>小倉教室</t>
    <rPh sb="0" eb="2">
      <t>コクラ</t>
    </rPh>
    <rPh sb="2" eb="4">
      <t>キョウシツ</t>
    </rPh>
    <phoneticPr fontId="26"/>
  </si>
  <si>
    <t>日進教室</t>
    <rPh sb="0" eb="2">
      <t>ニッシン</t>
    </rPh>
    <phoneticPr fontId="27"/>
  </si>
  <si>
    <t>勝川教室</t>
    <rPh sb="0" eb="2">
      <t>カチガワ</t>
    </rPh>
    <phoneticPr fontId="27"/>
  </si>
  <si>
    <t>瀬戸教室</t>
    <rPh sb="0" eb="2">
      <t>セト</t>
    </rPh>
    <phoneticPr fontId="27"/>
  </si>
  <si>
    <t>小牧教室</t>
    <rPh sb="0" eb="2">
      <t>コマキ</t>
    </rPh>
    <rPh sb="2" eb="4">
      <t>キョウシツ</t>
    </rPh>
    <phoneticPr fontId="27"/>
  </si>
  <si>
    <t>錦糸町教室</t>
  </si>
  <si>
    <t>越谷教室</t>
  </si>
  <si>
    <t>春日部教室</t>
    <rPh sb="0" eb="2">
      <t>カスガ</t>
    </rPh>
    <rPh sb="2" eb="3">
      <t>ベ</t>
    </rPh>
    <rPh sb="3" eb="5">
      <t>キョウシツ</t>
    </rPh>
    <phoneticPr fontId="27"/>
  </si>
  <si>
    <t>広島教室</t>
    <rPh sb="0" eb="2">
      <t>ヒロシマ</t>
    </rPh>
    <rPh sb="2" eb="4">
      <t>キョウシツ</t>
    </rPh>
    <phoneticPr fontId="1"/>
  </si>
  <si>
    <t>その他の教室</t>
    <rPh sb="2" eb="3">
      <t>タ</t>
    </rPh>
    <rPh sb="4" eb="6">
      <t>キョウシツ</t>
    </rPh>
    <phoneticPr fontId="1"/>
  </si>
  <si>
    <t>塚口教室</t>
    <rPh sb="0" eb="2">
      <t>ツカグチ</t>
    </rPh>
    <phoneticPr fontId="1"/>
  </si>
  <si>
    <t>－</t>
    <phoneticPr fontId="1"/>
  </si>
  <si>
    <r>
      <rPr>
        <b/>
        <sz val="11"/>
        <color rgb="FFFF0000"/>
        <rFont val="ＭＳ Ｐゴシック"/>
        <family val="3"/>
        <charset val="128"/>
        <scheme val="minor"/>
      </rPr>
      <t xml:space="preserve">未来ケアカレッジでは再発行できません。
一般社団法人 日本アクティブコミュニティ協会様にご依頼をお願いします
</t>
    </r>
    <r>
      <rPr>
        <b/>
        <sz val="11"/>
        <color theme="1"/>
        <rFont val="ＭＳ Ｐゴシック"/>
        <family val="3"/>
        <charset val="128"/>
        <scheme val="minor"/>
      </rPr>
      <t>（HP：https://www.japan-ac.jp/）</t>
    </r>
    <rPh sb="0" eb="2">
      <t>ミライ</t>
    </rPh>
    <rPh sb="10" eb="13">
      <t>サイハッコウ</t>
    </rPh>
    <phoneticPr fontId="1"/>
  </si>
  <si>
    <t>本人用</t>
    <rPh sb="0" eb="2">
      <t>ホンニン</t>
    </rPh>
    <rPh sb="2" eb="3">
      <t>ヨウ</t>
    </rPh>
    <phoneticPr fontId="1"/>
  </si>
  <si>
    <t>試験センター提出用</t>
    <rPh sb="0" eb="2">
      <t>シケン</t>
    </rPh>
    <rPh sb="6" eb="9">
      <t>テイシュツヨウ</t>
    </rPh>
    <phoneticPr fontId="1"/>
  </si>
  <si>
    <t>本人用・試験センター提出用（各1通）</t>
    <rPh sb="0" eb="2">
      <t>ホンニン</t>
    </rPh>
    <rPh sb="2" eb="3">
      <t>ヨウ</t>
    </rPh>
    <rPh sb="4" eb="6">
      <t>シケン</t>
    </rPh>
    <rPh sb="10" eb="13">
      <t>テイシュツヨウ</t>
    </rPh>
    <rPh sb="14" eb="15">
      <t>カク</t>
    </rPh>
    <rPh sb="16" eb="17">
      <t>ツウ</t>
    </rPh>
    <phoneticPr fontId="1"/>
  </si>
  <si>
    <t>携帯用</t>
    <rPh sb="0" eb="3">
      <t>ケイタイヨウ</t>
    </rPh>
    <phoneticPr fontId="1"/>
  </si>
  <si>
    <t>大阪府</t>
    <rPh sb="0" eb="3">
      <t>オオサカフ</t>
    </rPh>
    <phoneticPr fontId="1"/>
  </si>
  <si>
    <t>大阪市</t>
    <rPh sb="0" eb="3">
      <t>オオサカシ</t>
    </rPh>
    <phoneticPr fontId="1"/>
  </si>
  <si>
    <t>堺市</t>
    <rPh sb="0" eb="2">
      <t>サカイシ</t>
    </rPh>
    <phoneticPr fontId="1"/>
  </si>
  <si>
    <t>本状・携帯用（各1通）</t>
    <rPh sb="0" eb="2">
      <t>ホンジョウ</t>
    </rPh>
    <rPh sb="3" eb="5">
      <t>ケイタイ</t>
    </rPh>
    <rPh sb="5" eb="6">
      <t>ヨウ</t>
    </rPh>
    <rPh sb="7" eb="8">
      <t>カク</t>
    </rPh>
    <rPh sb="9" eb="10">
      <t>ツウ</t>
    </rPh>
    <phoneticPr fontId="1"/>
  </si>
  <si>
    <t>交付証明書</t>
    <rPh sb="0" eb="2">
      <t>コウフ</t>
    </rPh>
    <rPh sb="2" eb="5">
      <t>ショウメイショ</t>
    </rPh>
    <phoneticPr fontId="1"/>
  </si>
  <si>
    <t>再発行理由（☑をいれてください）</t>
    <rPh sb="0" eb="3">
      <t>サイハッコウ</t>
    </rPh>
    <rPh sb="3" eb="5">
      <t>リユウ</t>
    </rPh>
    <phoneticPr fontId="1"/>
  </si>
  <si>
    <t>氏名変更可否</t>
    <rPh sb="0" eb="2">
      <t>シメイ</t>
    </rPh>
    <rPh sb="2" eb="4">
      <t>ヘンコウ</t>
    </rPh>
    <rPh sb="4" eb="6">
      <t>カヒ</t>
    </rPh>
    <phoneticPr fontId="1"/>
  </si>
  <si>
    <t>選択してください</t>
    <rPh sb="0" eb="2">
      <t>センタク</t>
    </rPh>
    <phoneticPr fontId="1"/>
  </si>
  <si>
    <t>1回の申請で再発行可能な枚数は、1講座・形式ごとに1枚ずつとなります。</t>
    <rPh sb="1" eb="2">
      <t>カイ</t>
    </rPh>
    <rPh sb="3" eb="5">
      <t>シンセイ</t>
    </rPh>
    <rPh sb="6" eb="9">
      <t>サイハッコウ</t>
    </rPh>
    <rPh sb="9" eb="11">
      <t>カノウ</t>
    </rPh>
    <rPh sb="12" eb="14">
      <t>マイスウ</t>
    </rPh>
    <rPh sb="17" eb="19">
      <t>コウザ</t>
    </rPh>
    <rPh sb="20" eb="22">
      <t>ケイシキ</t>
    </rPh>
    <rPh sb="26" eb="27">
      <t>マイ</t>
    </rPh>
    <phoneticPr fontId="1"/>
  </si>
  <si>
    <t>福祉用具専門相談員指定講習</t>
    <rPh sb="0" eb="2">
      <t>フクシ</t>
    </rPh>
    <rPh sb="2" eb="4">
      <t>ヨウグ</t>
    </rPh>
    <rPh sb="4" eb="6">
      <t>センモン</t>
    </rPh>
    <rPh sb="6" eb="9">
      <t>ソウダンイン</t>
    </rPh>
    <rPh sb="9" eb="11">
      <t>シテイ</t>
    </rPh>
    <rPh sb="11" eb="13">
      <t>コウシュウ</t>
    </rPh>
    <phoneticPr fontId="3"/>
  </si>
  <si>
    <t>福祉用具専門相談員指定講習</t>
    <rPh sb="0" eb="2">
      <t>フクシ</t>
    </rPh>
    <rPh sb="2" eb="4">
      <t>ヨウグ</t>
    </rPh>
    <rPh sb="4" eb="6">
      <t>センモン</t>
    </rPh>
    <rPh sb="6" eb="8">
      <t>ソウダン</t>
    </rPh>
    <rPh sb="8" eb="9">
      <t>イン</t>
    </rPh>
    <rPh sb="9" eb="11">
      <t>シテイ</t>
    </rPh>
    <rPh sb="11" eb="13">
      <t>コウシュウ</t>
    </rPh>
    <phoneticPr fontId="1"/>
  </si>
  <si>
    <t>愛知県・岐阜県・三重県</t>
    <rPh sb="0" eb="2">
      <t>アイチ</t>
    </rPh>
    <rPh sb="2" eb="3">
      <t>ケン</t>
    </rPh>
    <rPh sb="4" eb="6">
      <t>ギフ</t>
    </rPh>
    <rPh sb="6" eb="7">
      <t>ケン</t>
    </rPh>
    <phoneticPr fontId="3"/>
  </si>
  <si>
    <t>送付先住所</t>
    <rPh sb="0" eb="3">
      <t>ソウフサキ</t>
    </rPh>
    <rPh sb="3" eb="5">
      <t>ジュウショ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</si>
  <si>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</si>
  <si>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</si>
  <si>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</si>
  <si>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-</t>
    <phoneticPr fontId="1"/>
  </si>
  <si>
    <t>修了年月（西暦・不明の場合は空欄）</t>
    <rPh sb="0" eb="2">
      <t>シュウリョウ</t>
    </rPh>
    <rPh sb="2" eb="3">
      <t>ネン</t>
    </rPh>
    <rPh sb="3" eb="4">
      <t>ゲツ</t>
    </rPh>
    <rPh sb="5" eb="7">
      <t>セイレキ</t>
    </rPh>
    <rPh sb="8" eb="10">
      <t>フメイ</t>
    </rPh>
    <rPh sb="11" eb="13">
      <t>バアイ</t>
    </rPh>
    <rPh sb="14" eb="16">
      <t>クウラン</t>
    </rPh>
    <phoneticPr fontId="1"/>
  </si>
  <si>
    <t>教室不明</t>
    <rPh sb="0" eb="2">
      <t>キョウシツ</t>
    </rPh>
    <rPh sb="2" eb="4">
      <t>フメイ</t>
    </rPh>
    <phoneticPr fontId="1"/>
  </si>
  <si>
    <t>氏名　　　　受講時と氏名が異なる</t>
    <rPh sb="0" eb="2">
      <t>シメイ</t>
    </rPh>
    <phoneticPr fontId="1"/>
  </si>
  <si>
    <t>生年月日（西暦）</t>
    <rPh sb="0" eb="2">
      <t>セイネン</t>
    </rPh>
    <rPh sb="2" eb="4">
      <t>ガッピ</t>
    </rPh>
    <rPh sb="5" eb="7">
      <t>セイレキ</t>
    </rPh>
    <phoneticPr fontId="1"/>
  </si>
  <si>
    <t>送付先郵便番号</t>
    <rPh sb="0" eb="3">
      <t>ソウフサキ</t>
    </rPh>
    <rPh sb="3" eb="7">
      <t>ユウビンバンゴウ</t>
    </rPh>
    <phoneticPr fontId="1"/>
  </si>
  <si>
    <t>エラー・警告内容</t>
    <rPh sb="4" eb="6">
      <t>ケイコク</t>
    </rPh>
    <rPh sb="6" eb="8">
      <t>ナイヨウ</t>
    </rPh>
    <phoneticPr fontId="1"/>
  </si>
  <si>
    <t>　紛失・毀損</t>
    <rPh sb="1" eb="3">
      <t>フンシツ</t>
    </rPh>
    <rPh sb="4" eb="6">
      <t>キソン</t>
    </rPh>
    <phoneticPr fontId="1"/>
  </si>
  <si>
    <t>氏名変更</t>
    <phoneticPr fontId="1"/>
  </si>
  <si>
    <t>　その他</t>
    <phoneticPr fontId="1"/>
  </si>
  <si>
    <t>例）大阪府大阪市北区太融寺町5-15　梅田イーストビル5階</t>
    <rPh sb="0" eb="1">
      <t>レイ</t>
    </rPh>
    <rPh sb="2" eb="5">
      <t>オオサカフ</t>
    </rPh>
    <rPh sb="5" eb="8">
      <t>オオサカシ</t>
    </rPh>
    <rPh sb="8" eb="10">
      <t>キタク</t>
    </rPh>
    <rPh sb="10" eb="14">
      <t>タイユウジチョウ</t>
    </rPh>
    <rPh sb="19" eb="21">
      <t>ウメダ</t>
    </rPh>
    <rPh sb="28" eb="29">
      <t>カイ</t>
    </rPh>
    <phoneticPr fontId="1"/>
  </si>
  <si>
    <t>会場数</t>
    <rPh sb="0" eb="2">
      <t>カイジョウ</t>
    </rPh>
    <rPh sb="2" eb="3">
      <t>スウ</t>
    </rPh>
    <phoneticPr fontId="1"/>
  </si>
  <si>
    <t>講座判定</t>
    <rPh sb="0" eb="2">
      <t>コウザ</t>
    </rPh>
    <rPh sb="2" eb="4">
      <t>ハンテイ</t>
    </rPh>
    <phoneticPr fontId="1"/>
  </si>
  <si>
    <t>固定電話番号</t>
    <rPh sb="0" eb="2">
      <t>コテイ</t>
    </rPh>
    <rPh sb="2" eb="4">
      <t>デンワ</t>
    </rPh>
    <rPh sb="4" eb="6">
      <t>バンゴウ</t>
    </rPh>
    <phoneticPr fontId="1"/>
  </si>
  <si>
    <t>実施都道府県数</t>
    <rPh sb="0" eb="2">
      <t>ジッシ</t>
    </rPh>
    <rPh sb="2" eb="6">
      <t>トドウフケン</t>
    </rPh>
    <rPh sb="6" eb="7">
      <t>スウ</t>
    </rPh>
    <phoneticPr fontId="1"/>
  </si>
  <si>
    <t>－</t>
    <phoneticPr fontId="1"/>
  </si>
  <si>
    <t>発行不可（レク）</t>
    <rPh sb="0" eb="2">
      <t>ハッコウ</t>
    </rPh>
    <rPh sb="2" eb="4">
      <t>フカ</t>
    </rPh>
    <phoneticPr fontId="1"/>
  </si>
  <si>
    <t>講座マスタ</t>
    <rPh sb="0" eb="2">
      <t>コウザ</t>
    </rPh>
    <phoneticPr fontId="1"/>
  </si>
  <si>
    <t>氏名変更可</t>
    <rPh sb="0" eb="2">
      <t>シメイ</t>
    </rPh>
    <rPh sb="2" eb="4">
      <t>ヘンコウ</t>
    </rPh>
    <rPh sb="4" eb="5">
      <t>カ</t>
    </rPh>
    <phoneticPr fontId="1"/>
  </si>
  <si>
    <t>氏名変更可</t>
    <rPh sb="0" eb="5">
      <t>シメイヘンコウカ</t>
    </rPh>
    <phoneticPr fontId="3"/>
  </si>
  <si>
    <t xml:space="preserve">
氏名変更可</t>
    <rPh sb="1" eb="5">
      <t>シメイヘンコウ</t>
    </rPh>
    <rPh sb="5" eb="6">
      <t>カ</t>
    </rPh>
    <phoneticPr fontId="3"/>
  </si>
  <si>
    <t xml:space="preserve">
氏名変更可</t>
    <rPh sb="1" eb="6">
      <t>シメイヘンコウカ</t>
    </rPh>
    <phoneticPr fontId="3"/>
  </si>
  <si>
    <t>本状</t>
    <rPh sb="0" eb="2">
      <t>ホンジョウ</t>
    </rPh>
    <phoneticPr fontId="1"/>
  </si>
  <si>
    <t>本状</t>
    <phoneticPr fontId="1"/>
  </si>
  <si>
    <t>本状・携帯用</t>
    <phoneticPr fontId="1"/>
  </si>
  <si>
    <t>本状・携帯用</t>
    <rPh sb="0" eb="2">
      <t>ホンジョウ</t>
    </rPh>
    <rPh sb="3" eb="6">
      <t>ケイタイヨウ</t>
    </rPh>
    <phoneticPr fontId="3"/>
  </si>
  <si>
    <t>実施都道府県</t>
  </si>
  <si>
    <t>講座行</t>
    <rPh sb="0" eb="2">
      <t>コウザ</t>
    </rPh>
    <rPh sb="2" eb="3">
      <t>ギョウ</t>
    </rPh>
    <phoneticPr fontId="1"/>
  </si>
  <si>
    <t>－</t>
    <phoneticPr fontId="1"/>
  </si>
  <si>
    <t>リスト化</t>
    <rPh sb="3" eb="4">
      <t>カ</t>
    </rPh>
    <phoneticPr fontId="1"/>
  </si>
  <si>
    <t>選択してください</t>
  </si>
  <si>
    <t>ホームヘルパー　2級</t>
    <rPh sb="9" eb="10">
      <t>キュウ</t>
    </rPh>
    <phoneticPr fontId="1"/>
  </si>
  <si>
    <t>形式リスト</t>
    <rPh sb="0" eb="2">
      <t>ケイシキ</t>
    </rPh>
    <phoneticPr fontId="1"/>
  </si>
  <si>
    <t>形式判定</t>
    <rPh sb="0" eb="2">
      <t>ケイシキ</t>
    </rPh>
    <rPh sb="2" eb="4">
      <t>ハンテイ</t>
    </rPh>
    <phoneticPr fontId="1"/>
  </si>
  <si>
    <t>エラー判定</t>
    <rPh sb="3" eb="5">
      <t>ハンテイ</t>
    </rPh>
    <phoneticPr fontId="1"/>
  </si>
  <si>
    <t>一旦15地域分（今後の増加可能性のため</t>
    <rPh sb="0" eb="2">
      <t>イッタン</t>
    </rPh>
    <rPh sb="4" eb="6">
      <t>チイキ</t>
    </rPh>
    <rPh sb="6" eb="7">
      <t>ブン</t>
    </rPh>
    <rPh sb="8" eb="10">
      <t>コンゴ</t>
    </rPh>
    <rPh sb="11" eb="13">
      <t>ゾウカ</t>
    </rPh>
    <rPh sb="13" eb="16">
      <t>カノウセイ</t>
    </rPh>
    <phoneticPr fontId="1"/>
  </si>
  <si>
    <t>氏名変更</t>
    <rPh sb="0" eb="2">
      <t>シメイ</t>
    </rPh>
    <rPh sb="2" eb="4">
      <t>ヘンコウ</t>
    </rPh>
    <phoneticPr fontId="1"/>
  </si>
  <si>
    <t>形式</t>
    <rPh sb="0" eb="2">
      <t>ケイシキ</t>
    </rPh>
    <phoneticPr fontId="1"/>
  </si>
  <si>
    <t>都道府県</t>
    <rPh sb="0" eb="4">
      <t>トドウフケン</t>
    </rPh>
    <phoneticPr fontId="1"/>
  </si>
  <si>
    <r>
      <t>受講された都道府県　</t>
    </r>
    <r>
      <rPr>
        <b/>
        <sz val="9"/>
        <color rgb="FFFF0000"/>
        <rFont val="ＭＳ Ｐ明朝"/>
        <family val="1"/>
        <charset val="128"/>
      </rPr>
      <t>（必須）</t>
    </r>
    <rPh sb="0" eb="2">
      <t>ジュコウ</t>
    </rPh>
    <rPh sb="5" eb="9">
      <t>トドウフケン</t>
    </rPh>
    <rPh sb="11" eb="13">
      <t>ヒッス</t>
    </rPh>
    <phoneticPr fontId="1"/>
  </si>
  <si>
    <r>
      <t>再発行希望講座　</t>
    </r>
    <r>
      <rPr>
        <b/>
        <sz val="9"/>
        <color rgb="FFFF0000"/>
        <rFont val="ＭＳ Ｐ明朝"/>
        <family val="1"/>
        <charset val="128"/>
      </rPr>
      <t>（必須）</t>
    </r>
    <rPh sb="0" eb="3">
      <t>サイハッコウ</t>
    </rPh>
    <rPh sb="3" eb="5">
      <t>キボウ</t>
    </rPh>
    <rPh sb="5" eb="7">
      <t>コウザ</t>
    </rPh>
    <phoneticPr fontId="1"/>
  </si>
  <si>
    <t>レク</t>
    <phoneticPr fontId="1"/>
  </si>
  <si>
    <r>
      <t>再発行する修了証形式　</t>
    </r>
    <r>
      <rPr>
        <b/>
        <sz val="9"/>
        <color rgb="FFFF0000"/>
        <rFont val="ＭＳ Ｐ明朝"/>
        <family val="1"/>
        <charset val="128"/>
      </rPr>
      <t>（必須）</t>
    </r>
    <rPh sb="0" eb="3">
      <t>サイハッコウ</t>
    </rPh>
    <rPh sb="12" eb="14">
      <t>ヒッス</t>
    </rPh>
    <phoneticPr fontId="1"/>
  </si>
  <si>
    <t>－</t>
    <phoneticPr fontId="1"/>
  </si>
  <si>
    <t>エラー文</t>
    <rPh sb="3" eb="4">
      <t>ブン</t>
    </rPh>
    <phoneticPr fontId="1"/>
  </si>
  <si>
    <t>再発行できません</t>
    <rPh sb="0" eb="3">
      <t>サイハッコウ</t>
    </rPh>
    <phoneticPr fontId="1"/>
  </si>
  <si>
    <t>形式を再選択してください</t>
    <rPh sb="0" eb="2">
      <t>ケイシキ</t>
    </rPh>
    <rPh sb="3" eb="6">
      <t>サイセンタク</t>
    </rPh>
    <phoneticPr fontId="1"/>
  </si>
  <si>
    <t>講座を選択してください</t>
    <rPh sb="0" eb="2">
      <t>コウザ</t>
    </rPh>
    <phoneticPr fontId="1"/>
  </si>
  <si>
    <t>実施していない都道府県です</t>
    <rPh sb="0" eb="2">
      <t>ジッシ</t>
    </rPh>
    <rPh sb="7" eb="11">
      <t>トドウフケン</t>
    </rPh>
    <phoneticPr fontId="1"/>
  </si>
  <si>
    <t>修了生ご本人様の住所をご入力ください</t>
    <rPh sb="0" eb="3">
      <t>シュウリョウセイ</t>
    </rPh>
    <rPh sb="4" eb="6">
      <t>ホンニン</t>
    </rPh>
    <rPh sb="6" eb="7">
      <t>サマ</t>
    </rPh>
    <rPh sb="8" eb="10">
      <t>ジュウショ</t>
    </rPh>
    <rPh sb="12" eb="14">
      <t>ニュウリョク</t>
    </rPh>
    <phoneticPr fontId="1"/>
  </si>
  <si>
    <t>株式会社EE21　未来ケアカレッジ　　　証明書再発行事務局　</t>
    <phoneticPr fontId="1"/>
  </si>
  <si>
    <r>
      <t>受講教室</t>
    </r>
    <r>
      <rPr>
        <b/>
        <sz val="9"/>
        <color rgb="FFFF0000"/>
        <rFont val="ＭＳ Ｐ明朝"/>
        <family val="1"/>
        <charset val="128"/>
      </rPr>
      <t>（必須）</t>
    </r>
    <rPh sb="0" eb="2">
      <t>ジュコウ</t>
    </rPh>
    <rPh sb="2" eb="4">
      <t>キョウシツ</t>
    </rPh>
    <rPh sb="5" eb="7">
      <t>ヒッス</t>
    </rPh>
    <phoneticPr fontId="1"/>
  </si>
  <si>
    <t>はい</t>
    <phoneticPr fontId="1"/>
  </si>
  <si>
    <t>エラーチェック</t>
    <phoneticPr fontId="1"/>
  </si>
  <si>
    <r>
      <t>再発行講座・形式は正しく入力されていますか</t>
    </r>
    <r>
      <rPr>
        <b/>
        <sz val="10"/>
        <color rgb="FFFF0000"/>
        <rFont val="ＭＳ Ｐ明朝"/>
        <family val="1"/>
        <charset val="128"/>
      </rPr>
      <t>（必須）</t>
    </r>
    <rPh sb="0" eb="3">
      <t>サイハッコウ</t>
    </rPh>
    <rPh sb="3" eb="5">
      <t>コウザ</t>
    </rPh>
    <rPh sb="6" eb="8">
      <t>ケイシキ</t>
    </rPh>
    <rPh sb="9" eb="10">
      <t>タダ</t>
    </rPh>
    <rPh sb="12" eb="14">
      <t>ニュウリョク</t>
    </rPh>
    <rPh sb="22" eb="24">
      <t>ヒッス</t>
    </rPh>
    <phoneticPr fontId="1"/>
  </si>
  <si>
    <t>（受講時と氏名が異なる場合は、変更を証明できる公的証明書）</t>
    <rPh sb="1" eb="3">
      <t>ジュコウ</t>
    </rPh>
    <rPh sb="3" eb="4">
      <t>ジ</t>
    </rPh>
    <rPh sb="5" eb="7">
      <t>シメイ</t>
    </rPh>
    <rPh sb="8" eb="9">
      <t>コト</t>
    </rPh>
    <rPh sb="11" eb="13">
      <t>バアイ</t>
    </rPh>
    <rPh sb="15" eb="17">
      <t>ヘンコウ</t>
    </rPh>
    <rPh sb="18" eb="20">
      <t>ショウメイ</t>
    </rPh>
    <rPh sb="23" eb="25">
      <t>コウテキ</t>
    </rPh>
    <rPh sb="25" eb="28">
      <t>ショウメイショ</t>
    </rPh>
    <phoneticPr fontId="1"/>
  </si>
  <si>
    <t>エラー表示文（修正用）</t>
    <rPh sb="3" eb="5">
      <t>ヒョウジ</t>
    </rPh>
    <rPh sb="5" eb="6">
      <t>ブン</t>
    </rPh>
    <rPh sb="7" eb="9">
      <t>シュウセイ</t>
    </rPh>
    <rPh sb="9" eb="10">
      <t>ヨウ</t>
    </rPh>
    <phoneticPr fontId="1"/>
  </si>
  <si>
    <r>
      <t>申請者は受講生ご本人様ですか</t>
    </r>
    <r>
      <rPr>
        <b/>
        <sz val="10"/>
        <color rgb="FFFF0000"/>
        <rFont val="ＭＳ Ｐ明朝"/>
        <family val="1"/>
        <charset val="128"/>
      </rPr>
      <t>（必須）</t>
    </r>
    <rPh sb="0" eb="3">
      <t>シンセイシャ</t>
    </rPh>
    <rPh sb="4" eb="7">
      <t>ジュコウセイ</t>
    </rPh>
    <rPh sb="8" eb="10">
      <t>ホンニン</t>
    </rPh>
    <rPh sb="10" eb="11">
      <t>サマ</t>
    </rPh>
    <rPh sb="15" eb="17">
      <t>ヒッス</t>
    </rPh>
    <phoneticPr fontId="1"/>
  </si>
  <si>
    <t>※携帯電話番号か固定電話番号をいずれかご入力ください。</t>
    <rPh sb="1" eb="3">
      <t>ケイタイ</t>
    </rPh>
    <rPh sb="3" eb="5">
      <t>デンワ</t>
    </rPh>
    <rPh sb="5" eb="7">
      <t>バンゴウ</t>
    </rPh>
    <rPh sb="8" eb="10">
      <t>コテイ</t>
    </rPh>
    <rPh sb="10" eb="12">
      <t>デンワ</t>
    </rPh>
    <rPh sb="12" eb="14">
      <t>バンゴウ</t>
    </rPh>
    <rPh sb="20" eb="22">
      <t>ニュウリョク</t>
    </rPh>
    <phoneticPr fontId="1"/>
  </si>
  <si>
    <t>入力エラーがあります。</t>
    <phoneticPr fontId="1"/>
  </si>
  <si>
    <t>入力フォームを
再度ご確認ください</t>
    <phoneticPr fontId="1"/>
  </si>
  <si>
    <t>申請者情報（必須）</t>
    <rPh sb="0" eb="3">
      <t>シンセイシャ</t>
    </rPh>
    <rPh sb="3" eb="5">
      <t>ジョウホウ</t>
    </rPh>
    <rPh sb="6" eb="8">
      <t>ヒッス</t>
    </rPh>
    <phoneticPr fontId="1"/>
  </si>
  <si>
    <t>色付きのセルに必要事項を入力・希望講座などを選択後、A4用紙に印刷し、ご本人様確認書類を貼付してご郵送ください。</t>
    <rPh sb="0" eb="2">
      <t>イロツ</t>
    </rPh>
    <rPh sb="7" eb="9">
      <t>ヒツヨウ</t>
    </rPh>
    <rPh sb="9" eb="11">
      <t>ジコウ</t>
    </rPh>
    <rPh sb="12" eb="14">
      <t>ニュウリョク</t>
    </rPh>
    <rPh sb="15" eb="17">
      <t>キボウ</t>
    </rPh>
    <rPh sb="17" eb="19">
      <t>コウザ</t>
    </rPh>
    <rPh sb="22" eb="24">
      <t>センタク</t>
    </rPh>
    <rPh sb="24" eb="25">
      <t>アト</t>
    </rPh>
    <rPh sb="28" eb="30">
      <t>ヨウシ</t>
    </rPh>
    <rPh sb="31" eb="33">
      <t>インサツ</t>
    </rPh>
    <rPh sb="36" eb="39">
      <t>ホンニンサマ</t>
    </rPh>
    <rPh sb="39" eb="41">
      <t>カクニン</t>
    </rPh>
    <rPh sb="41" eb="43">
      <t>ショルイ</t>
    </rPh>
    <rPh sb="44" eb="46">
      <t>チョウフ</t>
    </rPh>
    <rPh sb="49" eb="51">
      <t>ユウソウ</t>
    </rPh>
    <phoneticPr fontId="1"/>
  </si>
  <si>
    <t>〒</t>
    <phoneticPr fontId="1"/>
  </si>
  <si>
    <t>-</t>
    <phoneticPr fontId="1"/>
  </si>
  <si>
    <t>未入力の項目があります。</t>
    <rPh sb="0" eb="3">
      <t>ミニュウリョク</t>
    </rPh>
    <rPh sb="4" eb="6">
      <t>コウモク</t>
    </rPh>
    <phoneticPr fontId="1"/>
  </si>
  <si>
    <r>
      <t>作成・同意日をご入力ください。</t>
    </r>
    <r>
      <rPr>
        <b/>
        <sz val="9"/>
        <color rgb="FFFF0000"/>
        <rFont val="ＭＳ Ｐ明朝"/>
        <family val="1"/>
        <charset val="128"/>
      </rPr>
      <t>（必須）</t>
    </r>
    <rPh sb="0" eb="2">
      <t>サクセイ</t>
    </rPh>
    <rPh sb="3" eb="5">
      <t>ドウイ</t>
    </rPh>
    <rPh sb="5" eb="6">
      <t>ビ</t>
    </rPh>
    <rPh sb="8" eb="10">
      <t>ニュウリョク</t>
    </rPh>
    <rPh sb="16" eb="18">
      <t>ヒッス</t>
    </rPh>
    <phoneticPr fontId="1"/>
  </si>
  <si>
    <t>入力</t>
    <rPh sb="0" eb="2">
      <t>ニュウリョク</t>
    </rPh>
    <phoneticPr fontId="1"/>
  </si>
  <si>
    <t>未入力の数（7の時にエラー出さないため</t>
    <rPh sb="0" eb="3">
      <t>ミニュウリョク</t>
    </rPh>
    <rPh sb="4" eb="5">
      <t>スウ</t>
    </rPh>
    <rPh sb="8" eb="9">
      <t>トキ</t>
    </rPh>
    <rPh sb="13" eb="14">
      <t>ダ</t>
    </rPh>
    <phoneticPr fontId="1"/>
  </si>
  <si>
    <t>TEL入力判定</t>
    <rPh sb="3" eb="5">
      <t>ニュウリョク</t>
    </rPh>
    <rPh sb="5" eb="7">
      <t>ハンテイ</t>
    </rPh>
    <phoneticPr fontId="1"/>
  </si>
  <si>
    <t>再発行理由判定</t>
    <rPh sb="0" eb="3">
      <t>サイハッコウ</t>
    </rPh>
    <rPh sb="3" eb="5">
      <t>リユウ</t>
    </rPh>
    <rPh sb="5" eb="7">
      <t>ハンテイ</t>
    </rPh>
    <phoneticPr fontId="1"/>
  </si>
  <si>
    <t>再発行内容判定</t>
    <rPh sb="0" eb="3">
      <t>サイハッコウ</t>
    </rPh>
    <rPh sb="3" eb="5">
      <t>ナイヨウ</t>
    </rPh>
    <rPh sb="5" eb="7">
      <t>ハンテイ</t>
    </rPh>
    <phoneticPr fontId="1"/>
  </si>
  <si>
    <r>
      <rPr>
        <sz val="11"/>
        <color theme="0"/>
        <rFont val="ＭＳ Ｐゴシック"/>
        <family val="3"/>
        <charset val="128"/>
        <scheme val="minor"/>
      </rPr>
      <t>※</t>
    </r>
    <r>
      <rPr>
        <sz val="11"/>
        <color theme="1"/>
        <rFont val="ＭＳ Ｐゴシック"/>
        <family val="3"/>
        <charset val="128"/>
        <scheme val="minor"/>
      </rPr>
      <t>場合は、旧氏名の修了証明書も全てご提出ください</t>
    </r>
    <rPh sb="5" eb="6">
      <t>キュウ</t>
    </rPh>
    <rPh sb="15" eb="16">
      <t>スベ</t>
    </rPh>
    <phoneticPr fontId="1"/>
  </si>
  <si>
    <t>202510</t>
    <phoneticPr fontId="1"/>
  </si>
  <si>
    <t>（運転免許証・マイナンバーカードの表面・住民票など）</t>
    <rPh sb="17" eb="18">
      <t>オモテ</t>
    </rPh>
    <rPh sb="18" eb="19">
      <t>メン</t>
    </rPh>
    <rPh sb="20" eb="23">
      <t>ジュウミンヒョウ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</si>
</sst>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yyyy&quot;年&quot;m&quot;月&quot;d&quot;日&quot;;@"/>
    <numFmt numFmtId="177" formatCode="#,##0_ &quot;円&quot;"/>
    <numFmt numFmtId="178" formatCode="[$-411]ggge&quot;年&quot;m&quot;月&quot;d&quot;日&quot;;@"/>
    <numFmt numFmtId="179" formatCode="&quot;〒&quot;000\-0000"/>
  </numFmts>
  <fonts count="4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6"/>
      <color theme="1"/>
      <name val="ＭＳ Ｐ明朝"/>
      <family val="1"/>
      <charset val="128"/>
    </font>
    <font>
      <b/>
      <sz val="14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b/>
      <sz val="12"/>
      <color theme="1"/>
      <name val="ＭＳ Ｐ明朝"/>
      <family val="1"/>
      <charset val="128"/>
    </font>
    <font>
      <b/>
      <sz val="9"/>
      <color rgb="FFFF0000"/>
      <name val="ＭＳ Ｐ明朝"/>
      <family val="1"/>
      <charset val="128"/>
    </font>
    <font>
      <sz val="12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2"/>
      <color rgb="FFFF0000"/>
      <name val="ＭＳ Ｐゴシック"/>
      <family val="3"/>
      <charset val="128"/>
      <scheme val="minor"/>
    </font>
    <font>
      <sz val="16"/>
      <color theme="1"/>
      <name val="ＭＳ Ｐ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b/>
      <sz val="11"/>
      <color rgb="FFFF0000"/>
      <name val="ＭＳ Ｐ明朝"/>
      <family val="1"/>
      <charset val="128"/>
    </font>
    <font>
      <sz val="11"/>
      <color theme="1"/>
      <name val="ＭＳ Ｐゴシック"/>
      <family val="2"/>
      <charset val="128"/>
    </font>
    <font>
      <sz val="8"/>
      <color theme="1"/>
      <name val="ＭＳ Ｐ明朝"/>
      <family val="1"/>
      <charset val="128"/>
    </font>
    <font>
      <u/>
      <sz val="11"/>
      <color theme="11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4"/>
      <color rgb="FFFF0000"/>
      <name val="ＭＳ Ｐ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11"/>
      <color theme="1"/>
      <name val="ＭＳ Ｐゴシック"/>
      <family val="2"/>
      <scheme val="minor"/>
    </font>
    <font>
      <b/>
      <sz val="16"/>
      <color rgb="FFFF0000"/>
      <name val="ＭＳ Ｐゴシック"/>
      <family val="3"/>
      <charset val="128"/>
      <scheme val="minor"/>
    </font>
    <font>
      <sz val="14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9"/>
      <color theme="1"/>
      <name val="ＭＳ Ｐゴシック"/>
      <family val="2"/>
      <charset val="128"/>
      <scheme val="minor"/>
    </font>
    <font>
      <b/>
      <sz val="12"/>
      <color rgb="FFFF0000"/>
      <name val="ＭＳ Ｐゴシック"/>
      <family val="3"/>
      <charset val="128"/>
    </font>
    <font>
      <b/>
      <sz val="10"/>
      <color rgb="FFFF0000"/>
      <name val="ＭＳ Ｐ明朝"/>
      <family val="1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 diagonalUp="1">
      <left style="thin">
        <color indexed="64"/>
      </left>
      <right/>
      <top style="hair">
        <color indexed="64"/>
      </top>
      <bottom style="hair">
        <color indexed="64"/>
      </bottom>
      <diagonal style="thin">
        <color indexed="64"/>
      </diagonal>
    </border>
    <border diagonalUp="1">
      <left/>
      <right/>
      <top style="hair">
        <color indexed="64"/>
      </top>
      <bottom style="hair">
        <color indexed="64"/>
      </bottom>
      <diagonal style="thin">
        <color indexed="64"/>
      </diagonal>
    </border>
    <border diagonalUp="1">
      <left/>
      <right style="thin">
        <color indexed="64"/>
      </right>
      <top style="hair">
        <color indexed="64"/>
      </top>
      <bottom style="hair">
        <color indexed="64"/>
      </bottom>
      <diagonal style="thin">
        <color indexed="64"/>
      </diagonal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dashDotDot">
        <color auto="1"/>
      </left>
      <right/>
      <top style="dashDotDot">
        <color auto="1"/>
      </top>
      <bottom/>
      <diagonal/>
    </border>
    <border>
      <left/>
      <right/>
      <top style="dashDotDot">
        <color auto="1"/>
      </top>
      <bottom/>
      <diagonal/>
    </border>
    <border>
      <left/>
      <right style="dashDotDot">
        <color auto="1"/>
      </right>
      <top style="dashDotDot">
        <color auto="1"/>
      </top>
      <bottom/>
      <diagonal/>
    </border>
    <border>
      <left style="dashDotDot">
        <color auto="1"/>
      </left>
      <right/>
      <top/>
      <bottom/>
      <diagonal/>
    </border>
    <border>
      <left/>
      <right style="dashDotDot">
        <color auto="1"/>
      </right>
      <top/>
      <bottom/>
      <diagonal/>
    </border>
    <border>
      <left style="dashDotDot">
        <color auto="1"/>
      </left>
      <right/>
      <top/>
      <bottom style="dashDotDot">
        <color auto="1"/>
      </bottom>
      <diagonal/>
    </border>
    <border>
      <left/>
      <right/>
      <top/>
      <bottom style="dashDotDot">
        <color auto="1"/>
      </bottom>
      <diagonal/>
    </border>
    <border>
      <left/>
      <right style="dashDotDot">
        <color auto="1"/>
      </right>
      <top/>
      <bottom style="dashDotDot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21" fillId="0" borderId="0" applyFont="0" applyFill="0" applyBorder="0" applyAlignment="0" applyProtection="0">
      <alignment vertical="center"/>
    </xf>
    <xf numFmtId="0" fontId="32" fillId="0" borderId="0"/>
  </cellStyleXfs>
  <cellXfs count="274">
    <xf numFmtId="0" fontId="0" fillId="0" borderId="0" xfId="0">
      <alignment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4" fillId="0" borderId="1" xfId="0" applyFont="1" applyBorder="1" applyAlignment="1">
      <alignment horizontal="center" vertical="center"/>
    </xf>
    <xf numFmtId="0" fontId="14" fillId="0" borderId="2" xfId="0" applyFont="1" applyBorder="1">
      <alignment vertical="center"/>
    </xf>
    <xf numFmtId="0" fontId="9" fillId="0" borderId="2" xfId="0" applyFont="1" applyBorder="1">
      <alignment vertical="center"/>
    </xf>
    <xf numFmtId="0" fontId="9" fillId="0" borderId="3" xfId="0" applyFont="1" applyBorder="1">
      <alignment vertical="center"/>
    </xf>
    <xf numFmtId="0" fontId="9" fillId="0" borderId="39" xfId="0" applyFont="1" applyBorder="1">
      <alignment vertical="center"/>
    </xf>
    <xf numFmtId="0" fontId="15" fillId="0" borderId="0" xfId="0" applyFont="1">
      <alignment vertical="center"/>
    </xf>
    <xf numFmtId="0" fontId="9" fillId="0" borderId="40" xfId="0" applyFont="1" applyBorder="1">
      <alignment vertical="center"/>
    </xf>
    <xf numFmtId="0" fontId="9" fillId="0" borderId="4" xfId="0" applyFont="1" applyBorder="1">
      <alignment vertical="center"/>
    </xf>
    <xf numFmtId="0" fontId="15" fillId="0" borderId="5" xfId="0" applyFont="1" applyBorder="1">
      <alignment vertical="center"/>
    </xf>
    <xf numFmtId="0" fontId="9" fillId="0" borderId="5" xfId="0" applyFont="1" applyBorder="1">
      <alignment vertical="center"/>
    </xf>
    <xf numFmtId="0" fontId="9" fillId="0" borderId="6" xfId="0" applyFont="1" applyBorder="1">
      <alignment vertical="center"/>
    </xf>
    <xf numFmtId="0" fontId="14" fillId="0" borderId="39" xfId="0" applyFont="1" applyBorder="1" applyAlignment="1">
      <alignment horizontal="center" vertical="center"/>
    </xf>
    <xf numFmtId="0" fontId="13" fillId="0" borderId="0" xfId="0" applyFont="1">
      <alignment vertical="center"/>
    </xf>
    <xf numFmtId="49" fontId="13" fillId="0" borderId="0" xfId="0" applyNumberFormat="1" applyFont="1">
      <alignment vertical="center"/>
    </xf>
    <xf numFmtId="0" fontId="9" fillId="0" borderId="1" xfId="0" applyFont="1" applyBorder="1">
      <alignment vertical="center"/>
    </xf>
    <xf numFmtId="0" fontId="13" fillId="0" borderId="2" xfId="0" applyFont="1" applyBorder="1">
      <alignment vertical="center"/>
    </xf>
    <xf numFmtId="0" fontId="13" fillId="0" borderId="5" xfId="0" applyFont="1" applyBorder="1">
      <alignment vertical="center"/>
    </xf>
    <xf numFmtId="0" fontId="17" fillId="0" borderId="0" xfId="0" applyFont="1">
      <alignment vertical="center"/>
    </xf>
    <xf numFmtId="0" fontId="18" fillId="0" borderId="0" xfId="0" applyFont="1">
      <alignment vertical="center"/>
    </xf>
    <xf numFmtId="0" fontId="19" fillId="0" borderId="0" xfId="0" applyFont="1">
      <alignment vertical="center"/>
    </xf>
    <xf numFmtId="0" fontId="22" fillId="0" borderId="0" xfId="0" applyFont="1">
      <alignment vertical="center"/>
    </xf>
    <xf numFmtId="0" fontId="0" fillId="0" borderId="44" xfId="0" applyBorder="1">
      <alignment vertical="center"/>
    </xf>
    <xf numFmtId="0" fontId="28" fillId="0" borderId="44" xfId="0" applyFont="1" applyBorder="1">
      <alignment vertical="center"/>
    </xf>
    <xf numFmtId="0" fontId="29" fillId="0" borderId="44" xfId="0" applyFont="1" applyBorder="1">
      <alignment vertical="center"/>
    </xf>
    <xf numFmtId="0" fontId="2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30" fillId="0" borderId="0" xfId="0" applyFont="1">
      <alignment vertical="center"/>
    </xf>
    <xf numFmtId="0" fontId="2" fillId="0" borderId="0" xfId="0" applyFont="1" applyAlignment="1">
      <alignment horizontal="right"/>
    </xf>
    <xf numFmtId="0" fontId="7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" fillId="0" borderId="10" xfId="0" applyFont="1" applyBorder="1" applyAlignment="1">
      <alignment horizontal="center" vertical="center"/>
    </xf>
    <xf numFmtId="0" fontId="2" fillId="0" borderId="44" xfId="0" applyFont="1" applyBorder="1" applyAlignment="1">
      <alignment horizontal="distributed" vertical="center" indent="1"/>
    </xf>
    <xf numFmtId="0" fontId="2" fillId="0" borderId="0" xfId="0" applyFont="1" applyAlignment="1">
      <alignment horizontal="left" vertical="center" indent="4"/>
    </xf>
    <xf numFmtId="0" fontId="2" fillId="0" borderId="0" xfId="0" applyFont="1" applyAlignment="1">
      <alignment vertical="center" shrinkToFit="1"/>
    </xf>
    <xf numFmtId="178" fontId="3" fillId="0" borderId="8" xfId="0" applyNumberFormat="1" applyFont="1" applyBorder="1" applyAlignment="1">
      <alignment horizontal="center" vertical="center"/>
    </xf>
    <xf numFmtId="178" fontId="3" fillId="0" borderId="9" xfId="0" applyNumberFormat="1" applyFont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179" fontId="31" fillId="0" borderId="2" xfId="0" applyNumberFormat="1" applyFont="1" applyBorder="1" applyAlignment="1">
      <alignment horizontal="center" vertical="center" shrinkToFit="1"/>
    </xf>
    <xf numFmtId="179" fontId="2" fillId="0" borderId="0" xfId="0" applyNumberFormat="1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31" fillId="0" borderId="8" xfId="0" applyFont="1" applyBorder="1" applyAlignment="1">
      <alignment horizontal="center" vertical="center" shrinkToFit="1"/>
    </xf>
    <xf numFmtId="0" fontId="2" fillId="0" borderId="8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7" xfId="0" applyFont="1" applyBorder="1" applyAlignment="1">
      <alignment horizontal="left" vertical="center" indent="1"/>
    </xf>
    <xf numFmtId="0" fontId="2" fillId="0" borderId="8" xfId="0" applyFont="1" applyBorder="1" applyAlignment="1">
      <alignment horizontal="left" vertical="center" indent="2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 indent="1"/>
    </xf>
    <xf numFmtId="0" fontId="2" fillId="0" borderId="0" xfId="0" applyFont="1" applyAlignment="1">
      <alignment horizontal="left" vertical="center"/>
    </xf>
    <xf numFmtId="0" fontId="8" fillId="0" borderId="0" xfId="0" applyFont="1" applyAlignment="1">
      <alignment horizontal="right" vertical="center"/>
    </xf>
    <xf numFmtId="0" fontId="8" fillId="0" borderId="0" xfId="0" applyFont="1">
      <alignment vertical="center"/>
    </xf>
    <xf numFmtId="0" fontId="2" fillId="0" borderId="44" xfId="0" applyFont="1" applyBorder="1">
      <alignment vertical="center"/>
    </xf>
    <xf numFmtId="0" fontId="3" fillId="0" borderId="11" xfId="0" applyFont="1" applyBorder="1" applyAlignment="1">
      <alignment horizontal="left" vertical="center"/>
    </xf>
    <xf numFmtId="0" fontId="2" fillId="0" borderId="11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12" xfId="0" applyFont="1" applyBorder="1" applyAlignment="1">
      <alignment horizontal="right" vertical="center"/>
    </xf>
    <xf numFmtId="0" fontId="2" fillId="0" borderId="10" xfId="0" applyFont="1" applyBorder="1">
      <alignment vertical="center"/>
    </xf>
    <xf numFmtId="0" fontId="3" fillId="0" borderId="11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left" vertical="center"/>
    </xf>
    <xf numFmtId="0" fontId="2" fillId="0" borderId="14" xfId="0" applyFont="1" applyBorder="1">
      <alignment vertical="center"/>
    </xf>
    <xf numFmtId="0" fontId="3" fillId="0" borderId="14" xfId="0" applyFont="1" applyBorder="1" applyAlignment="1">
      <alignment horizontal="center" vertical="center"/>
    </xf>
    <xf numFmtId="0" fontId="2" fillId="0" borderId="15" xfId="0" applyFont="1" applyBorder="1">
      <alignment vertical="center"/>
    </xf>
    <xf numFmtId="0" fontId="2" fillId="0" borderId="15" xfId="0" applyFont="1" applyBorder="1" applyAlignment="1">
      <alignment horizontal="right" vertical="center"/>
    </xf>
    <xf numFmtId="0" fontId="2" fillId="0" borderId="13" xfId="0" applyFont="1" applyBorder="1">
      <alignment vertical="center"/>
    </xf>
    <xf numFmtId="0" fontId="2" fillId="0" borderId="20" xfId="0" applyFont="1" applyBorder="1">
      <alignment vertical="center"/>
    </xf>
    <xf numFmtId="0" fontId="2" fillId="0" borderId="17" xfId="0" applyFont="1" applyBorder="1">
      <alignment vertical="center"/>
    </xf>
    <xf numFmtId="0" fontId="2" fillId="0" borderId="31" xfId="0" applyFont="1" applyBorder="1">
      <alignment vertical="center"/>
    </xf>
    <xf numFmtId="0" fontId="2" fillId="0" borderId="32" xfId="0" applyFont="1" applyBorder="1">
      <alignment vertical="center"/>
    </xf>
    <xf numFmtId="0" fontId="2" fillId="0" borderId="33" xfId="0" applyFont="1" applyBorder="1">
      <alignment vertical="center"/>
    </xf>
    <xf numFmtId="0" fontId="2" fillId="0" borderId="34" xfId="0" applyFont="1" applyBorder="1">
      <alignment vertical="center"/>
    </xf>
    <xf numFmtId="0" fontId="6" fillId="0" borderId="0" xfId="0" applyFont="1">
      <alignment vertical="center"/>
    </xf>
    <xf numFmtId="0" fontId="2" fillId="0" borderId="35" xfId="0" applyFont="1" applyBorder="1">
      <alignment vertical="center"/>
    </xf>
    <xf numFmtId="0" fontId="2" fillId="0" borderId="36" xfId="0" applyFont="1" applyBorder="1">
      <alignment vertical="center"/>
    </xf>
    <xf numFmtId="0" fontId="2" fillId="0" borderId="37" xfId="0" applyFont="1" applyBorder="1">
      <alignment vertical="center"/>
    </xf>
    <xf numFmtId="0" fontId="2" fillId="0" borderId="38" xfId="0" applyFont="1" applyBorder="1">
      <alignment vertical="center"/>
    </xf>
    <xf numFmtId="0" fontId="2" fillId="0" borderId="26" xfId="0" applyFont="1" applyBorder="1">
      <alignment vertical="center"/>
    </xf>
    <xf numFmtId="0" fontId="2" fillId="0" borderId="27" xfId="0" applyFont="1" applyBorder="1">
      <alignment vertical="center"/>
    </xf>
    <xf numFmtId="0" fontId="2" fillId="0" borderId="28" xfId="0" applyFont="1" applyBorder="1">
      <alignment vertical="center"/>
    </xf>
    <xf numFmtId="0" fontId="2" fillId="0" borderId="29" xfId="0" applyFont="1" applyBorder="1">
      <alignment vertical="center"/>
    </xf>
    <xf numFmtId="0" fontId="2" fillId="0" borderId="30" xfId="0" applyFont="1" applyBorder="1">
      <alignment vertical="center"/>
    </xf>
    <xf numFmtId="0" fontId="6" fillId="0" borderId="5" xfId="0" applyFont="1" applyBorder="1">
      <alignment vertical="center"/>
    </xf>
    <xf numFmtId="0" fontId="6" fillId="0" borderId="6" xfId="0" applyFont="1" applyBorder="1">
      <alignment vertical="center"/>
    </xf>
    <xf numFmtId="0" fontId="2" fillId="4" borderId="0" xfId="0" applyFont="1" applyFill="1">
      <alignment vertical="center"/>
    </xf>
    <xf numFmtId="179" fontId="7" fillId="0" borderId="0" xfId="0" applyNumberFormat="1" applyFont="1">
      <alignment vertical="center"/>
    </xf>
    <xf numFmtId="0" fontId="33" fillId="0" borderId="0" xfId="0" applyFont="1">
      <alignment vertical="center"/>
    </xf>
    <xf numFmtId="0" fontId="35" fillId="0" borderId="17" xfId="0" applyFont="1" applyBorder="1" applyAlignment="1">
      <alignment horizontal="center" vertical="center"/>
    </xf>
    <xf numFmtId="0" fontId="35" fillId="0" borderId="17" xfId="0" applyFont="1" applyBorder="1">
      <alignment vertical="center"/>
    </xf>
    <xf numFmtId="0" fontId="6" fillId="0" borderId="18" xfId="0" applyFont="1" applyBorder="1" applyAlignment="1">
      <alignment horizontal="center" vertical="center"/>
    </xf>
    <xf numFmtId="0" fontId="35" fillId="0" borderId="5" xfId="0" applyFont="1" applyBorder="1">
      <alignment vertical="center"/>
    </xf>
    <xf numFmtId="0" fontId="35" fillId="0" borderId="5" xfId="0" applyFont="1" applyBorder="1" applyAlignment="1">
      <alignment horizontal="center" vertical="center"/>
    </xf>
    <xf numFmtId="0" fontId="0" fillId="3" borderId="0" xfId="0" applyFill="1">
      <alignment vertical="center"/>
    </xf>
    <xf numFmtId="0" fontId="34" fillId="0" borderId="0" xfId="0" applyFont="1">
      <alignment vertical="center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2" fillId="5" borderId="0" xfId="0" applyFont="1" applyFill="1">
      <alignment vertical="center"/>
    </xf>
    <xf numFmtId="0" fontId="2" fillId="6" borderId="0" xfId="0" applyFont="1" applyFill="1">
      <alignment vertical="center"/>
    </xf>
    <xf numFmtId="0" fontId="24" fillId="0" borderId="0" xfId="0" applyFont="1" applyAlignment="1">
      <alignment horizontal="left" vertical="center" indent="2"/>
    </xf>
    <xf numFmtId="0" fontId="37" fillId="0" borderId="0" xfId="0" applyFont="1">
      <alignment vertical="center"/>
    </xf>
    <xf numFmtId="0" fontId="3" fillId="2" borderId="7" xfId="0" applyFont="1" applyFill="1" applyBorder="1" applyAlignment="1" applyProtection="1">
      <alignment horizontal="center" vertical="center"/>
      <protection locked="0"/>
    </xf>
    <xf numFmtId="0" fontId="3" fillId="2" borderId="8" xfId="0" applyFont="1" applyFill="1" applyBorder="1" applyAlignment="1" applyProtection="1">
      <alignment horizontal="center" vertical="center"/>
      <protection locked="0"/>
    </xf>
    <xf numFmtId="49" fontId="31" fillId="2" borderId="1" xfId="0" applyNumberFormat="1" applyFont="1" applyFill="1" applyBorder="1" applyAlignment="1" applyProtection="1">
      <alignment horizontal="center" vertical="center" shrinkToFit="1"/>
      <protection locked="0"/>
    </xf>
    <xf numFmtId="49" fontId="31" fillId="2" borderId="7" xfId="0" applyNumberFormat="1" applyFont="1" applyFill="1" applyBorder="1" applyAlignment="1" applyProtection="1">
      <alignment horizontal="center" vertical="center" shrinkToFit="1"/>
      <protection locked="0"/>
    </xf>
    <xf numFmtId="49" fontId="31" fillId="2" borderId="8" xfId="0" applyNumberFormat="1" applyFont="1" applyFill="1" applyBorder="1" applyAlignment="1" applyProtection="1">
      <alignment horizontal="center" vertical="center" shrinkToFit="1"/>
      <protection locked="0"/>
    </xf>
    <xf numFmtId="49" fontId="31" fillId="2" borderId="9" xfId="0" applyNumberFormat="1" applyFont="1" applyFill="1" applyBorder="1" applyAlignment="1" applyProtection="1">
      <alignment horizontal="center" vertical="center" shrinkToFit="1"/>
      <protection locked="0"/>
    </xf>
    <xf numFmtId="0" fontId="2" fillId="0" borderId="44" xfId="0" applyFont="1" applyBorder="1" applyAlignment="1" applyProtection="1">
      <alignment vertical="center" shrinkToFit="1"/>
      <protection locked="0"/>
    </xf>
    <xf numFmtId="0" fontId="2" fillId="0" borderId="44" xfId="0" applyFont="1" applyBorder="1" applyProtection="1">
      <alignment vertical="center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40" xfId="0" applyFont="1" applyBorder="1">
      <alignment vertical="center"/>
    </xf>
    <xf numFmtId="0" fontId="3" fillId="0" borderId="0" xfId="0" applyFont="1">
      <alignment vertical="center"/>
    </xf>
    <xf numFmtId="0" fontId="31" fillId="0" borderId="0" xfId="0" applyFont="1">
      <alignment vertical="center"/>
    </xf>
    <xf numFmtId="0" fontId="38" fillId="0" borderId="0" xfId="0" applyFont="1" applyAlignment="1">
      <alignment horizontal="left" vertical="center"/>
    </xf>
    <xf numFmtId="0" fontId="2" fillId="0" borderId="44" xfId="0" applyFont="1" applyBorder="1" applyAlignment="1">
      <alignment vertical="center" shrinkToFit="1"/>
    </xf>
    <xf numFmtId="0" fontId="2" fillId="0" borderId="7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2" xfId="0" applyFont="1" applyBorder="1" applyAlignment="1">
      <alignment horizontal="center" vertical="center"/>
    </xf>
    <xf numFmtId="0" fontId="31" fillId="2" borderId="7" xfId="0" applyFont="1" applyFill="1" applyBorder="1" applyAlignment="1" applyProtection="1">
      <alignment horizontal="center" vertical="center"/>
      <protection locked="0"/>
    </xf>
    <xf numFmtId="0" fontId="31" fillId="2" borderId="8" xfId="0" applyFont="1" applyFill="1" applyBorder="1" applyAlignment="1" applyProtection="1">
      <alignment horizontal="center" vertical="center"/>
      <protection locked="0"/>
    </xf>
    <xf numFmtId="0" fontId="2" fillId="0" borderId="45" xfId="0" applyFont="1" applyBorder="1">
      <alignment vertical="center"/>
    </xf>
    <xf numFmtId="0" fontId="2" fillId="0" borderId="46" xfId="0" applyFont="1" applyBorder="1">
      <alignment vertical="center"/>
    </xf>
    <xf numFmtId="0" fontId="2" fillId="0" borderId="47" xfId="0" applyFont="1" applyBorder="1">
      <alignment vertical="center"/>
    </xf>
    <xf numFmtId="0" fontId="2" fillId="0" borderId="48" xfId="0" applyFont="1" applyBorder="1">
      <alignment vertical="center"/>
    </xf>
    <xf numFmtId="0" fontId="2" fillId="0" borderId="49" xfId="0" applyFont="1" applyBorder="1">
      <alignment vertical="center"/>
    </xf>
    <xf numFmtId="0" fontId="2" fillId="0" borderId="50" xfId="0" applyFont="1" applyBorder="1">
      <alignment vertical="center"/>
    </xf>
    <xf numFmtId="0" fontId="2" fillId="0" borderId="51" xfId="0" applyFont="1" applyBorder="1">
      <alignment vertical="center"/>
    </xf>
    <xf numFmtId="0" fontId="2" fillId="0" borderId="52" xfId="0" applyFont="1" applyBorder="1">
      <alignment vertical="center"/>
    </xf>
    <xf numFmtId="0" fontId="2" fillId="0" borderId="53" xfId="0" applyFont="1" applyBorder="1">
      <alignment vertical="center"/>
    </xf>
    <xf numFmtId="0" fontId="2" fillId="3" borderId="0" xfId="0" applyFont="1" applyFill="1">
      <alignment vertical="center"/>
    </xf>
    <xf numFmtId="0" fontId="2" fillId="3" borderId="49" xfId="0" applyFont="1" applyFill="1" applyBorder="1">
      <alignment vertical="center"/>
    </xf>
    <xf numFmtId="0" fontId="2" fillId="3" borderId="52" xfId="0" applyFont="1" applyFill="1" applyBorder="1">
      <alignment vertical="center"/>
    </xf>
    <xf numFmtId="0" fontId="31" fillId="0" borderId="1" xfId="0" applyFont="1" applyBorder="1">
      <alignment vertical="center"/>
    </xf>
    <xf numFmtId="0" fontId="31" fillId="0" borderId="2" xfId="0" applyFont="1" applyBorder="1">
      <alignment vertical="center"/>
    </xf>
    <xf numFmtId="0" fontId="2" fillId="0" borderId="8" xfId="0" applyFont="1" applyBorder="1" applyAlignment="1">
      <alignment horizontal="right" vertical="center"/>
    </xf>
    <xf numFmtId="0" fontId="38" fillId="0" borderId="0" xfId="0" applyFont="1">
      <alignment vertical="center"/>
    </xf>
    <xf numFmtId="0" fontId="2" fillId="7" borderId="0" xfId="0" applyFont="1" applyFill="1">
      <alignment vertical="center"/>
    </xf>
    <xf numFmtId="0" fontId="2" fillId="0" borderId="54" xfId="0" applyFont="1" applyBorder="1">
      <alignment vertical="center"/>
    </xf>
    <xf numFmtId="0" fontId="2" fillId="0" borderId="55" xfId="0" applyFont="1" applyBorder="1">
      <alignment vertical="center"/>
    </xf>
    <xf numFmtId="0" fontId="2" fillId="0" borderId="4" xfId="0" applyFont="1" applyBorder="1" applyAlignment="1" applyProtection="1">
      <alignment vertical="center" shrinkToFit="1"/>
      <protection locked="0"/>
    </xf>
    <xf numFmtId="0" fontId="2" fillId="0" borderId="5" xfId="0" applyFont="1" applyBorder="1" applyAlignment="1" applyProtection="1">
      <alignment vertical="center" shrinkToFit="1"/>
      <protection locked="0"/>
    </xf>
    <xf numFmtId="0" fontId="2" fillId="0" borderId="6" xfId="0" applyFont="1" applyBorder="1" applyAlignment="1">
      <alignment vertical="center" shrinkToFit="1"/>
    </xf>
    <xf numFmtId="0" fontId="2" fillId="0" borderId="1" xfId="0" applyFont="1" applyBorder="1">
      <alignment vertical="center"/>
    </xf>
    <xf numFmtId="0" fontId="2" fillId="0" borderId="39" xfId="0" applyFont="1" applyBorder="1">
      <alignment vertical="center"/>
    </xf>
    <xf numFmtId="0" fontId="36" fillId="0" borderId="40" xfId="0" applyFont="1" applyBorder="1">
      <alignment vertical="center"/>
    </xf>
    <xf numFmtId="0" fontId="36" fillId="0" borderId="6" xfId="0" applyFont="1" applyBorder="1">
      <alignment vertical="center"/>
    </xf>
    <xf numFmtId="0" fontId="2" fillId="0" borderId="56" xfId="0" applyFont="1" applyBorder="1" applyAlignment="1">
      <alignment vertical="center" wrapText="1"/>
    </xf>
    <xf numFmtId="0" fontId="2" fillId="0" borderId="57" xfId="0" applyFont="1" applyBorder="1">
      <alignment vertical="center"/>
    </xf>
    <xf numFmtId="0" fontId="2" fillId="0" borderId="58" xfId="0" applyFont="1" applyBorder="1">
      <alignment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4" fillId="0" borderId="39" xfId="0" applyFont="1" applyBorder="1" applyAlignment="1">
      <alignment vertical="center" wrapText="1"/>
    </xf>
    <xf numFmtId="0" fontId="24" fillId="0" borderId="0" xfId="0" applyFont="1" applyAlignment="1">
      <alignment vertical="center" wrapText="1"/>
    </xf>
    <xf numFmtId="0" fontId="24" fillId="0" borderId="0" xfId="0" applyFont="1">
      <alignment vertical="center"/>
    </xf>
    <xf numFmtId="0" fontId="24" fillId="0" borderId="39" xfId="0" applyFont="1" applyBorder="1">
      <alignment vertical="center"/>
    </xf>
    <xf numFmtId="0" fontId="2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1" xfId="0" applyFont="1" applyBorder="1" applyAlignment="1">
      <alignment vertical="center" shrinkToFit="1"/>
    </xf>
    <xf numFmtId="0" fontId="2" fillId="0" borderId="2" xfId="0" applyFont="1" applyBorder="1" applyAlignment="1">
      <alignment vertical="center" shrinkToFit="1"/>
    </xf>
    <xf numFmtId="0" fontId="2" fillId="0" borderId="3" xfId="0" applyFont="1" applyBorder="1" applyAlignment="1">
      <alignment vertical="center" shrinkToFit="1"/>
    </xf>
    <xf numFmtId="0" fontId="2" fillId="0" borderId="7" xfId="0" applyFont="1" applyBorder="1" applyProtection="1">
      <alignment vertical="center"/>
      <protection locked="0"/>
    </xf>
    <xf numFmtId="0" fontId="2" fillId="0" borderId="8" xfId="0" applyFont="1" applyBorder="1" applyProtection="1">
      <alignment vertical="center"/>
      <protection locked="0"/>
    </xf>
    <xf numFmtId="0" fontId="2" fillId="0" borderId="9" xfId="0" applyFont="1" applyBorder="1" applyProtection="1">
      <alignment vertical="center"/>
      <protection locked="0"/>
    </xf>
    <xf numFmtId="0" fontId="2" fillId="2" borderId="7" xfId="0" applyFont="1" applyFill="1" applyBorder="1" applyProtection="1">
      <alignment vertical="center"/>
      <protection locked="0"/>
    </xf>
    <xf numFmtId="0" fontId="2" fillId="2" borderId="8" xfId="0" applyFont="1" applyFill="1" applyBorder="1" applyProtection="1">
      <alignment vertical="center"/>
      <protection locked="0"/>
    </xf>
    <xf numFmtId="0" fontId="2" fillId="2" borderId="9" xfId="0" applyFont="1" applyFill="1" applyBorder="1" applyProtection="1">
      <alignment vertical="center"/>
      <protection locked="0"/>
    </xf>
    <xf numFmtId="0" fontId="2" fillId="2" borderId="4" xfId="0" applyFont="1" applyFill="1" applyBorder="1" applyProtection="1">
      <alignment vertical="center"/>
      <protection locked="0"/>
    </xf>
    <xf numFmtId="0" fontId="2" fillId="2" borderId="5" xfId="0" applyFont="1" applyFill="1" applyBorder="1" applyProtection="1">
      <alignment vertical="center"/>
      <protection locked="0"/>
    </xf>
    <xf numFmtId="0" fontId="2" fillId="2" borderId="6" xfId="0" applyFont="1" applyFill="1" applyBorder="1" applyProtection="1">
      <alignment vertical="center"/>
      <protection locked="0"/>
    </xf>
    <xf numFmtId="0" fontId="26" fillId="0" borderId="7" xfId="0" applyFont="1" applyBorder="1">
      <alignment vertical="center"/>
    </xf>
    <xf numFmtId="0" fontId="26" fillId="0" borderId="8" xfId="0" applyFont="1" applyBorder="1">
      <alignment vertical="center"/>
    </xf>
    <xf numFmtId="0" fontId="26" fillId="0" borderId="9" xfId="0" applyFont="1" applyBorder="1">
      <alignment vertical="center"/>
    </xf>
    <xf numFmtId="0" fontId="31" fillId="2" borderId="7" xfId="0" applyFont="1" applyFill="1" applyBorder="1" applyAlignment="1" applyProtection="1">
      <alignment vertical="center" shrinkToFit="1"/>
      <protection locked="0"/>
    </xf>
    <xf numFmtId="0" fontId="2" fillId="2" borderId="8" xfId="0" applyFont="1" applyFill="1" applyBorder="1" applyAlignment="1" applyProtection="1">
      <alignment vertical="center" shrinkToFit="1"/>
      <protection locked="0"/>
    </xf>
    <xf numFmtId="0" fontId="2" fillId="2" borderId="9" xfId="0" applyFont="1" applyFill="1" applyBorder="1" applyAlignment="1" applyProtection="1">
      <alignment vertical="center" shrinkToFit="1"/>
      <protection locked="0"/>
    </xf>
    <xf numFmtId="0" fontId="2" fillId="0" borderId="7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7" xfId="0" applyFont="1" applyBorder="1" applyAlignment="1" applyProtection="1">
      <alignment vertical="center" wrapText="1"/>
      <protection locked="0"/>
    </xf>
    <xf numFmtId="0" fontId="2" fillId="0" borderId="8" xfId="0" applyFont="1" applyBorder="1" applyAlignment="1" applyProtection="1">
      <alignment vertical="center" wrapText="1"/>
      <protection locked="0"/>
    </xf>
    <xf numFmtId="0" fontId="2" fillId="0" borderId="9" xfId="0" applyFont="1" applyBorder="1" applyAlignment="1" applyProtection="1">
      <alignment vertical="center" wrapText="1"/>
      <protection locked="0"/>
    </xf>
    <xf numFmtId="0" fontId="3" fillId="2" borderId="8" xfId="0" applyFont="1" applyFill="1" applyBorder="1" applyAlignment="1" applyProtection="1">
      <alignment vertical="center" shrinkToFit="1"/>
      <protection locked="0"/>
    </xf>
    <xf numFmtId="0" fontId="3" fillId="2" borderId="9" xfId="0" applyFont="1" applyFill="1" applyBorder="1" applyAlignment="1" applyProtection="1">
      <alignment vertical="center" shrinkToFit="1"/>
      <protection locked="0"/>
    </xf>
    <xf numFmtId="0" fontId="6" fillId="0" borderId="11" xfId="0" applyFont="1" applyBorder="1">
      <alignment vertical="center"/>
    </xf>
    <xf numFmtId="0" fontId="6" fillId="0" borderId="13" xfId="0" applyFont="1" applyBorder="1">
      <alignment vertical="center"/>
    </xf>
    <xf numFmtId="0" fontId="6" fillId="0" borderId="14" xfId="0" applyFont="1" applyBorder="1">
      <alignment vertical="center"/>
    </xf>
    <xf numFmtId="49" fontId="31" fillId="2" borderId="2" xfId="0" applyNumberFormat="1" applyFont="1" applyFill="1" applyBorder="1" applyAlignment="1" applyProtection="1">
      <alignment horizontal="center" vertical="center" shrinkToFit="1"/>
      <protection locked="0"/>
    </xf>
    <xf numFmtId="49" fontId="31" fillId="2" borderId="3" xfId="0" applyNumberFormat="1" applyFont="1" applyFill="1" applyBorder="1" applyAlignment="1" applyProtection="1">
      <alignment horizontal="center" vertical="center" shrinkToFit="1"/>
      <protection locked="0"/>
    </xf>
    <xf numFmtId="49" fontId="31" fillId="2" borderId="8" xfId="0" applyNumberFormat="1" applyFont="1" applyFill="1" applyBorder="1" applyAlignment="1" applyProtection="1">
      <alignment horizontal="center" vertical="center" shrinkToFit="1"/>
      <protection locked="0"/>
    </xf>
    <xf numFmtId="49" fontId="31" fillId="2" borderId="9" xfId="0" applyNumberFormat="1" applyFont="1" applyFill="1" applyBorder="1" applyAlignment="1" applyProtection="1">
      <alignment horizontal="center" vertical="center" shrinkToFit="1"/>
      <protection locked="0"/>
    </xf>
    <xf numFmtId="0" fontId="31" fillId="0" borderId="13" xfId="0" applyFont="1" applyBorder="1" applyAlignment="1">
      <alignment horizontal="right" vertical="center" shrinkToFit="1"/>
    </xf>
    <xf numFmtId="0" fontId="31" fillId="0" borderId="14" xfId="0" applyFont="1" applyBorder="1" applyAlignment="1">
      <alignment horizontal="right" vertical="center" shrinkToFit="1"/>
    </xf>
    <xf numFmtId="0" fontId="38" fillId="0" borderId="54" xfId="0" applyFont="1" applyBorder="1" applyAlignment="1">
      <alignment vertical="distributed" textRotation="255" indent="1"/>
    </xf>
    <xf numFmtId="0" fontId="38" fillId="0" borderId="55" xfId="0" applyFont="1" applyBorder="1" applyAlignment="1">
      <alignment vertical="distributed" textRotation="255" indent="1"/>
    </xf>
    <xf numFmtId="0" fontId="38" fillId="0" borderId="56" xfId="0" applyFont="1" applyBorder="1" applyAlignment="1">
      <alignment vertical="distributed" textRotation="255" inden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0" fillId="0" borderId="16" xfId="0" applyFont="1" applyBorder="1" applyAlignment="1">
      <alignment vertical="center" shrinkToFit="1"/>
    </xf>
    <xf numFmtId="0" fontId="20" fillId="0" borderId="17" xfId="0" applyFont="1" applyBorder="1" applyAlignment="1">
      <alignment vertical="center" shrinkToFit="1"/>
    </xf>
    <xf numFmtId="0" fontId="20" fillId="0" borderId="18" xfId="0" applyFont="1" applyBorder="1" applyAlignment="1">
      <alignment vertical="center" shrinkToFit="1"/>
    </xf>
    <xf numFmtId="0" fontId="20" fillId="0" borderId="4" xfId="0" applyFont="1" applyBorder="1" applyAlignment="1">
      <alignment vertical="center" shrinkToFit="1"/>
    </xf>
    <xf numFmtId="0" fontId="20" fillId="0" borderId="5" xfId="0" applyFont="1" applyBorder="1" applyAlignment="1">
      <alignment vertical="center" shrinkToFit="1"/>
    </xf>
    <xf numFmtId="0" fontId="20" fillId="0" borderId="6" xfId="0" applyFont="1" applyBorder="1" applyAlignment="1">
      <alignment vertical="center" shrinkToFit="1"/>
    </xf>
    <xf numFmtId="0" fontId="6" fillId="0" borderId="8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4" fillId="0" borderId="0" xfId="0" applyFont="1" applyAlignment="1"/>
    <xf numFmtId="0" fontId="24" fillId="0" borderId="5" xfId="0" applyFont="1" applyBorder="1" applyAlignment="1"/>
    <xf numFmtId="176" fontId="2" fillId="0" borderId="5" xfId="0" applyNumberFormat="1" applyFont="1" applyBorder="1" applyAlignment="1">
      <alignment horizontal="right"/>
    </xf>
    <xf numFmtId="0" fontId="6" fillId="0" borderId="10" xfId="0" applyFont="1" applyBorder="1">
      <alignment vertical="center"/>
    </xf>
    <xf numFmtId="0" fontId="20" fillId="0" borderId="10" xfId="0" applyFont="1" applyBorder="1" applyAlignment="1">
      <alignment vertical="center" shrinkToFit="1"/>
    </xf>
    <xf numFmtId="0" fontId="20" fillId="0" borderId="11" xfId="0" applyFont="1" applyBorder="1" applyAlignment="1">
      <alignment vertical="center" shrinkToFit="1"/>
    </xf>
    <xf numFmtId="0" fontId="20" fillId="0" borderId="12" xfId="0" applyFont="1" applyBorder="1" applyAlignment="1">
      <alignment vertical="center" shrinkToFit="1"/>
    </xf>
    <xf numFmtId="0" fontId="6" fillId="0" borderId="9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1" fillId="0" borderId="10" xfId="0" applyFont="1" applyBorder="1" applyAlignment="1">
      <alignment horizontal="right" vertical="center" shrinkToFit="1"/>
    </xf>
    <xf numFmtId="0" fontId="31" fillId="0" borderId="11" xfId="0" applyFont="1" applyBorder="1" applyAlignment="1">
      <alignment horizontal="right" vertical="center" shrinkToFit="1"/>
    </xf>
    <xf numFmtId="0" fontId="31" fillId="0" borderId="2" xfId="0" applyFont="1" applyBorder="1">
      <alignment vertical="center"/>
    </xf>
    <xf numFmtId="177" fontId="7" fillId="0" borderId="17" xfId="0" applyNumberFormat="1" applyFont="1" applyBorder="1" applyAlignment="1">
      <alignment horizontal="left" vertical="center"/>
    </xf>
    <xf numFmtId="177" fontId="7" fillId="0" borderId="5" xfId="0" applyNumberFormat="1" applyFont="1" applyBorder="1" applyAlignment="1">
      <alignment horizontal="left" vertical="center"/>
    </xf>
    <xf numFmtId="0" fontId="2" fillId="0" borderId="42" xfId="0" applyFont="1" applyBorder="1" applyAlignment="1">
      <alignment vertical="center" shrinkToFit="1"/>
    </xf>
    <xf numFmtId="0" fontId="6" fillId="0" borderId="41" xfId="0" applyFont="1" applyBorder="1">
      <alignment vertical="center"/>
    </xf>
    <xf numFmtId="0" fontId="6" fillId="0" borderId="42" xfId="0" applyFont="1" applyBorder="1">
      <alignment vertical="center"/>
    </xf>
    <xf numFmtId="49" fontId="2" fillId="0" borderId="0" xfId="0" applyNumberFormat="1" applyFont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8" xfId="0" applyFont="1" applyBorder="1">
      <alignment vertical="center"/>
    </xf>
    <xf numFmtId="0" fontId="2" fillId="0" borderId="6" xfId="0" applyFont="1" applyBorder="1">
      <alignment vertical="center"/>
    </xf>
    <xf numFmtId="0" fontId="6" fillId="0" borderId="17" xfId="0" applyFont="1" applyBorder="1" applyAlignment="1">
      <alignment horizontal="right" vertical="center"/>
    </xf>
    <xf numFmtId="0" fontId="6" fillId="0" borderId="5" xfId="0" applyFont="1" applyBorder="1" applyAlignment="1">
      <alignment horizontal="right" vertical="center"/>
    </xf>
    <xf numFmtId="0" fontId="6" fillId="0" borderId="17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2" fillId="0" borderId="16" xfId="0" applyFont="1" applyBorder="1">
      <alignment vertical="center"/>
    </xf>
    <xf numFmtId="0" fontId="2" fillId="0" borderId="17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5" xfId="0" applyFont="1" applyBorder="1">
      <alignment vertical="center"/>
    </xf>
    <xf numFmtId="0" fontId="6" fillId="0" borderId="17" xfId="0" applyFont="1" applyBorder="1">
      <alignment vertical="center"/>
    </xf>
    <xf numFmtId="0" fontId="6" fillId="0" borderId="5" xfId="0" applyFont="1" applyBorder="1">
      <alignment vertical="center"/>
    </xf>
    <xf numFmtId="0" fontId="2" fillId="0" borderId="19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7" fillId="0" borderId="0" xfId="0" applyFont="1" applyAlignment="1">
      <alignment horizontal="left" vertical="center" indent="6"/>
    </xf>
    <xf numFmtId="38" fontId="5" fillId="0" borderId="17" xfId="1" applyFont="1" applyBorder="1" applyAlignment="1" applyProtection="1">
      <alignment horizontal="center" vertical="center"/>
    </xf>
    <xf numFmtId="38" fontId="5" fillId="0" borderId="5" xfId="1" applyFont="1" applyBorder="1" applyAlignment="1" applyProtection="1">
      <alignment horizontal="center" vertical="center"/>
    </xf>
    <xf numFmtId="0" fontId="2" fillId="0" borderId="14" xfId="0" applyFont="1" applyBorder="1" applyAlignment="1">
      <alignment vertical="center" shrinkToFit="1"/>
    </xf>
    <xf numFmtId="0" fontId="6" fillId="0" borderId="4" xfId="0" applyFont="1" applyBorder="1">
      <alignment vertical="center"/>
    </xf>
    <xf numFmtId="0" fontId="6" fillId="0" borderId="6" xfId="0" applyFont="1" applyBorder="1">
      <alignment vertical="center"/>
    </xf>
    <xf numFmtId="0" fontId="2" fillId="0" borderId="43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1" fillId="0" borderId="41" xfId="0" applyFont="1" applyBorder="1" applyAlignment="1">
      <alignment horizontal="right" vertical="center" shrinkToFit="1"/>
    </xf>
    <xf numFmtId="0" fontId="31" fillId="0" borderId="42" xfId="0" applyFont="1" applyBorder="1" applyAlignment="1">
      <alignment horizontal="right" vertical="center" shrinkToFit="1"/>
    </xf>
    <xf numFmtId="0" fontId="6" fillId="0" borderId="1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 2" xfId="2" xr:uid="{ACB56549-4ED8-4987-A91A-04F6CCD6B899}"/>
  </cellStyles>
  <dxfs count="2"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 patternType="solid"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BL$10" lockText="1" noThreeD="1"/>
</file>

<file path=xl/ctrlProps/ctrlProp2.xml><?xml version="1.0" encoding="utf-8"?>
<formControlPr xmlns="http://schemas.microsoft.com/office/spreadsheetml/2009/9/main" objectType="CheckBox" fmlaLink="$BM$10" lockText="1" noThreeD="1"/>
</file>

<file path=xl/ctrlProps/ctrlProp3.xml><?xml version="1.0" encoding="utf-8"?>
<formControlPr xmlns="http://schemas.microsoft.com/office/spreadsheetml/2009/9/main" objectType="CheckBox" fmlaLink="$BN$10" lockText="1" noThreeD="1"/>
</file>

<file path=xl/ctrlProps/ctrlProp4.xml><?xml version="1.0" encoding="utf-8"?>
<formControlPr xmlns="http://schemas.microsoft.com/office/spreadsheetml/2009/9/main" objectType="CheckBox" fmlaLink="$BL$4" lockText="1" noThreeD="1"/>
</file>

<file path=xl/ctrlProps/ctrlProp5.xml><?xml version="1.0" encoding="utf-8"?>
<formControlPr xmlns="http://schemas.microsoft.com/office/spreadsheetml/2009/9/main" objectType="CheckBox" fmlaLink="$BL$27" lockText="1" noThreeD="1"/>
</file>

<file path=xl/ctrlProps/ctrlProp6.xml><?xml version="1.0" encoding="utf-8"?>
<formControlPr xmlns="http://schemas.microsoft.com/office/spreadsheetml/2009/9/main" objectType="CheckBox" fmlaLink="$BL$28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209550</xdr:colOff>
      <xdr:row>10</xdr:row>
      <xdr:rowOff>66675</xdr:rowOff>
    </xdr:from>
    <xdr:to>
      <xdr:col>9</xdr:col>
      <xdr:colOff>171450</xdr:colOff>
      <xdr:row>11</xdr:row>
      <xdr:rowOff>219075</xdr:rowOff>
    </xdr:to>
    <xdr:sp macro="" textlink="">
      <xdr:nvSpPr>
        <xdr:cNvPr id="2" name="下矢印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3257550" y="2924175"/>
          <a:ext cx="342900" cy="43815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209550</xdr:colOff>
      <xdr:row>15</xdr:row>
      <xdr:rowOff>66675</xdr:rowOff>
    </xdr:from>
    <xdr:to>
      <xdr:col>9</xdr:col>
      <xdr:colOff>171450</xdr:colOff>
      <xdr:row>16</xdr:row>
      <xdr:rowOff>219075</xdr:rowOff>
    </xdr:to>
    <xdr:sp macro="" textlink="">
      <xdr:nvSpPr>
        <xdr:cNvPr id="3" name="下矢印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3257550" y="4352925"/>
          <a:ext cx="342900" cy="43815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13</xdr:col>
      <xdr:colOff>9525</xdr:colOff>
      <xdr:row>36</xdr:row>
      <xdr:rowOff>76200</xdr:rowOff>
    </xdr:from>
    <xdr:to>
      <xdr:col>17</xdr:col>
      <xdr:colOff>276225</xdr:colOff>
      <xdr:row>37</xdr:row>
      <xdr:rowOff>216550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62525" y="10363200"/>
          <a:ext cx="1790700" cy="4261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28</xdr:col>
      <xdr:colOff>57151</xdr:colOff>
      <xdr:row>47</xdr:row>
      <xdr:rowOff>19051</xdr:rowOff>
    </xdr:from>
    <xdr:to>
      <xdr:col>37</xdr:col>
      <xdr:colOff>133351</xdr:colOff>
      <xdr:row>48</xdr:row>
      <xdr:rowOff>207026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91151" y="10734676"/>
          <a:ext cx="1790700" cy="42610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0</xdr:colOff>
          <xdr:row>9</xdr:row>
          <xdr:rowOff>0</xdr:rowOff>
        </xdr:from>
        <xdr:to>
          <xdr:col>46</xdr:col>
          <xdr:colOff>333375</xdr:colOff>
          <xdr:row>10</xdr:row>
          <xdr:rowOff>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1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99CCFF" mc:Ignorable="a14" a14:legacySpreadsheetColorIndex="44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428625</xdr:colOff>
          <xdr:row>9</xdr:row>
          <xdr:rowOff>0</xdr:rowOff>
        </xdr:from>
        <xdr:to>
          <xdr:col>50</xdr:col>
          <xdr:colOff>104775</xdr:colOff>
          <xdr:row>10</xdr:row>
          <xdr:rowOff>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1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99CCFF" mc:Ignorable="a14" a14:legacySpreadsheetColorIndex="44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52</xdr:col>
          <xdr:colOff>0</xdr:colOff>
          <xdr:row>9</xdr:row>
          <xdr:rowOff>0</xdr:rowOff>
        </xdr:from>
        <xdr:to>
          <xdr:col>52</xdr:col>
          <xdr:colOff>333375</xdr:colOff>
          <xdr:row>10</xdr:row>
          <xdr:rowOff>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1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99CCFF" mc:Ignorable="a14" a14:legacySpreadsheetColorIndex="44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45</xdr:col>
          <xdr:colOff>542925</xdr:colOff>
          <xdr:row>3</xdr:row>
          <xdr:rowOff>0</xdr:rowOff>
        </xdr:from>
        <xdr:to>
          <xdr:col>45</xdr:col>
          <xdr:colOff>876300</xdr:colOff>
          <xdr:row>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1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99CCFF" mc:Ignorable="a14" a14:legacySpreadsheetColorIndex="44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8</xdr:col>
      <xdr:colOff>209550</xdr:colOff>
      <xdr:row>60</xdr:row>
      <xdr:rowOff>66675</xdr:rowOff>
    </xdr:from>
    <xdr:to>
      <xdr:col>9</xdr:col>
      <xdr:colOff>171450</xdr:colOff>
      <xdr:row>61</xdr:row>
      <xdr:rowOff>219075</xdr:rowOff>
    </xdr:to>
    <xdr:sp macro="" textlink="">
      <xdr:nvSpPr>
        <xdr:cNvPr id="7" name="下矢印 1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3257550" y="2924175"/>
          <a:ext cx="342900" cy="43815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209550</xdr:colOff>
      <xdr:row>65</xdr:row>
      <xdr:rowOff>66675</xdr:rowOff>
    </xdr:from>
    <xdr:to>
      <xdr:col>9</xdr:col>
      <xdr:colOff>171450</xdr:colOff>
      <xdr:row>66</xdr:row>
      <xdr:rowOff>219075</xdr:rowOff>
    </xdr:to>
    <xdr:sp macro="" textlink="">
      <xdr:nvSpPr>
        <xdr:cNvPr id="8" name="下矢印 2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3257550" y="4352925"/>
          <a:ext cx="342900" cy="43815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28</xdr:col>
      <xdr:colOff>65554</xdr:colOff>
      <xdr:row>85</xdr:row>
      <xdr:rowOff>199464</xdr:rowOff>
    </xdr:from>
    <xdr:to>
      <xdr:col>37</xdr:col>
      <xdr:colOff>141754</xdr:colOff>
      <xdr:row>87</xdr:row>
      <xdr:rowOff>54065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99554" y="19731317"/>
          <a:ext cx="1790700" cy="420498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209550</xdr:colOff>
          <xdr:row>26</xdr:row>
          <xdr:rowOff>0</xdr:rowOff>
        </xdr:from>
        <xdr:to>
          <xdr:col>47</xdr:col>
          <xdr:colOff>114300</xdr:colOff>
          <xdr:row>27</xdr:row>
          <xdr:rowOff>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1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99CCFF" mc:Ignorable="a14" a14:legacySpreadsheetColorIndex="44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0</xdr:col>
      <xdr:colOff>142875</xdr:colOff>
      <xdr:row>2</xdr:row>
      <xdr:rowOff>118073</xdr:rowOff>
    </xdr:from>
    <xdr:ext cx="6999465" cy="3939577"/>
    <xdr:sp macro="" textlink="$BM$29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142875" y="422873"/>
          <a:ext cx="6999465" cy="3939577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fld id="{27F7AA54-192B-482F-B0CF-CD5579748471}" type="TxLink">
            <a:rPr lang="en-US" altLang="en-US" sz="4400" b="1" i="0" u="none" strike="noStrike" cap="none" spc="0">
              <a:ln w="0"/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ＭＳ Ｐゴシック" panose="020B0600070205080204" pitchFamily="50" charset="-128"/>
              <a:ea typeface="ＭＳ Ｐゴシック" panose="020B0600070205080204" pitchFamily="50" charset="-128"/>
            </a:rPr>
            <a:pPr algn="ctr"/>
            <a:t> </a:t>
          </a:fld>
          <a:endParaRPr lang="ja-JP" altLang="en-US" sz="4400" b="1" cap="none" spc="0">
            <a:ln w="0"/>
            <a:solidFill>
              <a:srgbClr val="FF0000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0</xdr:colOff>
          <xdr:row>27</xdr:row>
          <xdr:rowOff>0</xdr:rowOff>
        </xdr:from>
        <xdr:to>
          <xdr:col>50</xdr:col>
          <xdr:colOff>104775</xdr:colOff>
          <xdr:row>28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1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99CCFF" mc:Ignorable="a14" a14:legacySpreadsheetColorIndex="44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F907B9-BEF6-48B5-B354-6C8F524C24B1}">
  <sheetPr codeName="Sheet1"/>
  <dimension ref="A1:R37"/>
  <sheetViews>
    <sheetView view="pageBreakPreview" zoomScaleNormal="100" zoomScaleSheetLayoutView="100" workbookViewId="0"/>
  </sheetViews>
  <sheetFormatPr defaultColWidth="5" defaultRowHeight="22.5" customHeight="1"/>
  <cols>
    <col min="1" max="5" width="5" style="1"/>
    <col min="6" max="6" width="5" style="1" customWidth="1"/>
    <col min="7" max="16384" width="5" style="1"/>
  </cols>
  <sheetData>
    <row r="1" spans="1:18" s="2" customFormat="1" ht="22.5" customHeight="1">
      <c r="A1" s="1"/>
      <c r="E1" s="152" t="s">
        <v>65</v>
      </c>
      <c r="F1" s="153"/>
      <c r="G1" s="153"/>
      <c r="H1" s="153"/>
      <c r="I1" s="153"/>
      <c r="J1" s="153"/>
      <c r="K1" s="153"/>
      <c r="L1" s="153"/>
      <c r="M1" s="153"/>
      <c r="N1" s="153"/>
      <c r="Q1" s="154"/>
      <c r="R1" s="154"/>
    </row>
    <row r="3" spans="1:18" ht="22.5" customHeight="1">
      <c r="B3" s="1" t="s">
        <v>66</v>
      </c>
    </row>
    <row r="4" spans="1:18" ht="22.5" customHeight="1">
      <c r="B4" s="1" t="s">
        <v>67</v>
      </c>
    </row>
    <row r="5" spans="1:18" ht="22.5" customHeight="1">
      <c r="B5" s="22" t="s">
        <v>97</v>
      </c>
    </row>
    <row r="6" spans="1:18" ht="22.5" customHeight="1">
      <c r="B6" s="3">
        <v>1</v>
      </c>
      <c r="C6" s="4" t="s">
        <v>68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6"/>
    </row>
    <row r="7" spans="1:18" ht="22.5" customHeight="1">
      <c r="B7" s="7"/>
      <c r="C7" s="8" t="s">
        <v>69</v>
      </c>
      <c r="Q7" s="9"/>
    </row>
    <row r="8" spans="1:18" ht="22.5" customHeight="1">
      <c r="B8" s="7"/>
      <c r="C8" s="8" t="s">
        <v>70</v>
      </c>
      <c r="Q8" s="9"/>
    </row>
    <row r="9" spans="1:18" ht="22.5" customHeight="1">
      <c r="B9" s="7"/>
      <c r="C9" s="8" t="s">
        <v>71</v>
      </c>
      <c r="Q9" s="9"/>
    </row>
    <row r="10" spans="1:18" ht="22.5" customHeight="1">
      <c r="B10" s="10"/>
      <c r="C10" s="11" t="s">
        <v>303</v>
      </c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3"/>
    </row>
    <row r="13" spans="1:18" ht="22.5" customHeight="1">
      <c r="B13" s="3">
        <v>2</v>
      </c>
      <c r="C13" s="4" t="s">
        <v>72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6"/>
    </row>
    <row r="14" spans="1:18" ht="22.5" customHeight="1">
      <c r="B14" s="14"/>
      <c r="C14" s="8" t="s">
        <v>96</v>
      </c>
      <c r="Q14" s="9"/>
    </row>
    <row r="15" spans="1:18" ht="22.5" customHeight="1">
      <c r="B15" s="10"/>
      <c r="C15" s="11" t="s">
        <v>73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3"/>
    </row>
    <row r="18" spans="2:17" ht="22.5" customHeight="1">
      <c r="B18" s="3">
        <v>3</v>
      </c>
      <c r="C18" s="4" t="s">
        <v>74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6"/>
    </row>
    <row r="19" spans="2:17" ht="22.5" customHeight="1">
      <c r="B19" s="7"/>
      <c r="C19" s="8" t="s">
        <v>75</v>
      </c>
      <c r="Q19" s="9"/>
    </row>
    <row r="20" spans="2:17" ht="22.5" customHeight="1">
      <c r="B20" s="7"/>
      <c r="C20" s="8" t="s">
        <v>95</v>
      </c>
      <c r="Q20" s="9"/>
    </row>
    <row r="21" spans="2:17" ht="22.5" customHeight="1">
      <c r="B21" s="10"/>
      <c r="C21" s="11" t="s">
        <v>76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3"/>
    </row>
    <row r="24" spans="2:17" ht="22.5" customHeight="1">
      <c r="B24" s="8" t="s">
        <v>77</v>
      </c>
      <c r="E24" s="21" t="s">
        <v>78</v>
      </c>
    </row>
    <row r="25" spans="2:17" ht="22.5" customHeight="1">
      <c r="C25" s="15" t="s">
        <v>79</v>
      </c>
      <c r="F25" s="15" t="s">
        <v>80</v>
      </c>
    </row>
    <row r="26" spans="2:17" ht="22.5" customHeight="1">
      <c r="C26" s="15" t="s">
        <v>81</v>
      </c>
      <c r="F26" s="15" t="s">
        <v>82</v>
      </c>
    </row>
    <row r="27" spans="2:17" ht="22.5" customHeight="1">
      <c r="C27" s="15" t="s">
        <v>83</v>
      </c>
      <c r="F27" s="16" t="s">
        <v>84</v>
      </c>
    </row>
    <row r="28" spans="2:17" ht="22.5" customHeight="1">
      <c r="C28" s="15" t="s">
        <v>85</v>
      </c>
      <c r="F28" s="15" t="s">
        <v>86</v>
      </c>
      <c r="K28" s="23" t="str">
        <f>IF(申請書!Z33="","","ご入金合計額　　"&amp;申請書!Z33&amp;"円　　")</f>
        <v/>
      </c>
    </row>
    <row r="30" spans="2:17" ht="22.5" customHeight="1">
      <c r="B30" s="8" t="s">
        <v>87</v>
      </c>
      <c r="E30" s="15" t="s">
        <v>88</v>
      </c>
    </row>
    <row r="31" spans="2:17" ht="22.5" customHeight="1">
      <c r="B31" s="17"/>
      <c r="C31" s="18" t="s">
        <v>89</v>
      </c>
      <c r="D31" s="5"/>
      <c r="E31" s="5"/>
      <c r="F31" s="5"/>
      <c r="G31" s="5"/>
      <c r="H31" s="5"/>
      <c r="I31" s="5"/>
      <c r="J31" s="5"/>
      <c r="K31" s="5"/>
      <c r="L31" s="5"/>
      <c r="M31" s="6"/>
    </row>
    <row r="32" spans="2:17" ht="22.5" customHeight="1">
      <c r="B32" s="7"/>
      <c r="C32" s="15" t="s">
        <v>90</v>
      </c>
      <c r="M32" s="9"/>
    </row>
    <row r="33" spans="2:13" ht="22.5" customHeight="1">
      <c r="B33" s="10"/>
      <c r="C33" s="19" t="s">
        <v>91</v>
      </c>
      <c r="D33" s="12"/>
      <c r="E33" s="12"/>
      <c r="F33" s="12"/>
      <c r="G33" s="12"/>
      <c r="H33" s="19"/>
      <c r="I33" s="19" t="s">
        <v>92</v>
      </c>
      <c r="J33" s="12"/>
      <c r="K33" s="12"/>
      <c r="L33" s="12"/>
      <c r="M33" s="13"/>
    </row>
    <row r="34" spans="2:13" ht="22.5" customHeight="1">
      <c r="I34" s="20"/>
      <c r="J34" s="20"/>
    </row>
    <row r="35" spans="2:13" ht="22.5" customHeight="1">
      <c r="B35" s="8" t="s">
        <v>93</v>
      </c>
    </row>
    <row r="36" spans="2:13" ht="22.5" customHeight="1">
      <c r="C36" s="15" t="s">
        <v>94</v>
      </c>
    </row>
    <row r="37" spans="2:13" ht="22.5" customHeight="1">
      <c r="C37" s="15"/>
      <c r="D37" s="15"/>
    </row>
  </sheetData>
  <sheetProtection algorithmName="SHA-512" hashValue="ryBBwRyBE/InFGO3In4kznb/OteRrG/2xF2lQBbrFWqzNszPow+bnB45K/79YkSfStTZiOETEhqv+cFzuKwd0A==" saltValue="r40TNLVVE3QPBv5qvuX40Q==" spinCount="100000" sheet="1" objects="1" scenarios="1"/>
  <mergeCells count="2">
    <mergeCell ref="E1:N1"/>
    <mergeCell ref="Q1:R1"/>
  </mergeCells>
  <phoneticPr fontId="1"/>
  <pageMargins left="0.59055118110236227" right="0.59055118110236227" top="0.59055118110236227" bottom="0.19685039370078741" header="0" footer="0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DF88"/>
  <sheetViews>
    <sheetView showGridLines="0" tabSelected="1" topLeftCell="AS1" zoomScaleNormal="100" zoomScaleSheetLayoutView="85" workbookViewId="0">
      <pane xSplit="1" ySplit="1" topLeftCell="AT2" activePane="bottomRight" state="frozen"/>
      <selection activeCell="AS1" sqref="AS1"/>
      <selection pane="topRight" activeCell="AT1" sqref="AT1"/>
      <selection pane="bottomLeft" activeCell="AS2" sqref="AS2"/>
      <selection pane="bottomRight" activeCell="AU4" sqref="AU4:AZ4"/>
    </sheetView>
  </sheetViews>
  <sheetFormatPr defaultColWidth="2.5" defaultRowHeight="18.75" customHeight="1" outlineLevelCol="1"/>
  <cols>
    <col min="1" max="1" width="2.5" style="27" customWidth="1"/>
    <col min="2" max="40" width="2.5" style="27"/>
    <col min="41" max="42" width="2.5" style="27" customWidth="1"/>
    <col min="43" max="43" width="2.5" style="27"/>
    <col min="44" max="44" width="12.5" style="27" bestFit="1" customWidth="1"/>
    <col min="45" max="45" width="3" style="27" bestFit="1" customWidth="1"/>
    <col min="46" max="46" width="27.625" style="27" customWidth="1"/>
    <col min="47" max="47" width="5.625" style="27" customWidth="1"/>
    <col min="48" max="48" width="3" style="27" bestFit="1" customWidth="1"/>
    <col min="49" max="49" width="5.625" style="27" customWidth="1"/>
    <col min="50" max="50" width="3" style="27" bestFit="1" customWidth="1"/>
    <col min="51" max="51" width="5.625" style="27" customWidth="1"/>
    <col min="52" max="52" width="3" style="27" bestFit="1" customWidth="1"/>
    <col min="53" max="53" width="21.375" style="27" customWidth="1"/>
    <col min="54" max="54" width="5.625" style="27" customWidth="1"/>
    <col min="55" max="55" width="3" style="27" customWidth="1"/>
    <col min="56" max="56" width="5.625" style="27" customWidth="1"/>
    <col min="57" max="57" width="3" style="27" customWidth="1"/>
    <col min="58" max="58" width="8.625" style="27" customWidth="1"/>
    <col min="59" max="59" width="9.125" style="27" customWidth="1"/>
    <col min="60" max="60" width="3" style="27" bestFit="1" customWidth="1"/>
    <col min="61" max="61" width="6.625" style="27" customWidth="1"/>
    <col min="62" max="62" width="3" style="27" bestFit="1" customWidth="1"/>
    <col min="63" max="63" width="25.75" style="27" bestFit="1" customWidth="1"/>
    <col min="64" max="64" width="3.5" style="27" hidden="1" customWidth="1" outlineLevel="1"/>
    <col min="65" max="67" width="5.875" style="27" hidden="1" customWidth="1" outlineLevel="1"/>
    <col min="68" max="68" width="2.75" style="27" hidden="1" customWidth="1" outlineLevel="1"/>
    <col min="69" max="69" width="28.625" style="27" hidden="1" customWidth="1" outlineLevel="1"/>
    <col min="70" max="107" width="2.5" style="27" hidden="1" customWidth="1" outlineLevel="1"/>
    <col min="108" max="109" width="3" style="27" hidden="1" customWidth="1" outlineLevel="1"/>
    <col min="110" max="110" width="2.5" style="27" customWidth="1" collapsed="1"/>
    <col min="111" max="16384" width="2.5" style="27"/>
  </cols>
  <sheetData>
    <row r="1" spans="1:109" ht="18.75" customHeight="1">
      <c r="S1" s="28" t="s">
        <v>0</v>
      </c>
      <c r="AI1" s="238" t="s">
        <v>304</v>
      </c>
      <c r="AJ1" s="238"/>
      <c r="AK1" s="238"/>
      <c r="AL1" s="238"/>
      <c r="AT1" s="97" t="s">
        <v>102</v>
      </c>
      <c r="AU1" s="90" t="s">
        <v>97</v>
      </c>
      <c r="AV1" s="29"/>
      <c r="AW1" s="29"/>
      <c r="AX1" s="29"/>
      <c r="AY1" s="29"/>
      <c r="AZ1" s="29"/>
    </row>
    <row r="2" spans="1:109" ht="5.25" customHeight="1">
      <c r="A2" s="221" t="s">
        <v>98</v>
      </c>
      <c r="B2" s="221"/>
      <c r="C2" s="221"/>
      <c r="D2" s="221"/>
      <c r="E2" s="221"/>
      <c r="F2" s="221"/>
      <c r="G2" s="221"/>
      <c r="H2" s="221"/>
      <c r="I2" s="221"/>
      <c r="J2" s="221"/>
      <c r="K2" s="221"/>
      <c r="L2" s="221"/>
      <c r="M2" s="221"/>
      <c r="N2" s="221"/>
      <c r="O2" s="221"/>
      <c r="P2" s="221"/>
      <c r="Q2" s="221"/>
      <c r="R2" s="221"/>
      <c r="S2" s="221"/>
      <c r="T2" s="221"/>
      <c r="U2" s="221"/>
      <c r="V2" s="221"/>
      <c r="W2" s="221"/>
      <c r="X2" s="221"/>
      <c r="Y2" s="221"/>
      <c r="Z2" s="221"/>
      <c r="AF2" s="30"/>
      <c r="AG2" s="30"/>
      <c r="AH2" s="30"/>
      <c r="AI2" s="30"/>
      <c r="AJ2" s="30"/>
      <c r="AK2" s="30"/>
      <c r="AL2" s="30"/>
      <c r="AT2" s="256" t="s">
        <v>293</v>
      </c>
      <c r="AU2" s="256"/>
      <c r="AV2" s="256"/>
      <c r="AW2" s="256"/>
      <c r="AX2" s="256"/>
      <c r="AY2" s="256"/>
      <c r="AZ2" s="256"/>
      <c r="BA2" s="256"/>
      <c r="BB2" s="256"/>
      <c r="BC2" s="256"/>
      <c r="BD2" s="256"/>
      <c r="BE2" s="256"/>
      <c r="BF2" s="256"/>
      <c r="BG2" s="256"/>
      <c r="BH2" s="256"/>
      <c r="BI2" s="256"/>
      <c r="BJ2" s="256"/>
      <c r="BK2" s="256"/>
    </row>
    <row r="3" spans="1:109" ht="14.25" customHeight="1">
      <c r="A3" s="222"/>
      <c r="B3" s="222"/>
      <c r="C3" s="222"/>
      <c r="D3" s="222"/>
      <c r="E3" s="222"/>
      <c r="F3" s="222"/>
      <c r="G3" s="222"/>
      <c r="H3" s="222"/>
      <c r="I3" s="222"/>
      <c r="J3" s="222"/>
      <c r="K3" s="222"/>
      <c r="L3" s="222"/>
      <c r="M3" s="222"/>
      <c r="N3" s="222"/>
      <c r="O3" s="222"/>
      <c r="P3" s="222"/>
      <c r="Q3" s="222"/>
      <c r="R3" s="222"/>
      <c r="S3" s="222"/>
      <c r="T3" s="222"/>
      <c r="U3" s="222"/>
      <c r="V3" s="222"/>
      <c r="W3" s="222"/>
      <c r="X3" s="222"/>
      <c r="Y3" s="222"/>
      <c r="Z3" s="222"/>
      <c r="AB3" s="32" t="s">
        <v>44</v>
      </c>
      <c r="AD3" s="32" t="s">
        <v>101</v>
      </c>
      <c r="AE3" s="223" t="str">
        <f>IF(AU29="","　　　　　年　　　月　　　日",_xlfn.CONCAT(AU29:AZ29))</f>
        <v>　　　　　年　　　月　　　日</v>
      </c>
      <c r="AF3" s="223"/>
      <c r="AG3" s="223"/>
      <c r="AH3" s="223"/>
      <c r="AI3" s="223"/>
      <c r="AJ3" s="223"/>
      <c r="AK3" s="223"/>
      <c r="AL3" s="223"/>
      <c r="AT3" s="256"/>
      <c r="AU3" s="256"/>
      <c r="AV3" s="256"/>
      <c r="AW3" s="256"/>
      <c r="AX3" s="256"/>
      <c r="AY3" s="256"/>
      <c r="AZ3" s="256"/>
      <c r="BA3" s="256"/>
      <c r="BB3" s="256"/>
      <c r="BC3" s="256"/>
      <c r="BD3" s="256"/>
      <c r="BE3" s="256"/>
      <c r="BF3" s="256"/>
      <c r="BG3" s="256"/>
      <c r="BH3" s="256"/>
      <c r="BI3" s="256"/>
      <c r="BJ3" s="256"/>
      <c r="BK3" s="256"/>
      <c r="BP3" s="27" t="s">
        <v>298</v>
      </c>
    </row>
    <row r="4" spans="1:109" ht="18.75" customHeight="1">
      <c r="A4" s="204" t="s">
        <v>2</v>
      </c>
      <c r="B4" s="205"/>
      <c r="C4" s="205"/>
      <c r="D4" s="206"/>
      <c r="E4" s="225" t="str">
        <f>IF(AU5="","",AU5)</f>
        <v/>
      </c>
      <c r="F4" s="226"/>
      <c r="G4" s="226"/>
      <c r="H4" s="226"/>
      <c r="I4" s="226"/>
      <c r="J4" s="226"/>
      <c r="K4" s="226"/>
      <c r="L4" s="226" t="b">
        <v>0</v>
      </c>
      <c r="M4" s="226"/>
      <c r="N4" s="226"/>
      <c r="O4" s="226"/>
      <c r="P4" s="226"/>
      <c r="Q4" s="226"/>
      <c r="R4" s="226"/>
      <c r="S4" s="227"/>
      <c r="T4" s="204" t="s">
        <v>1</v>
      </c>
      <c r="U4" s="205"/>
      <c r="V4" s="205"/>
      <c r="W4" s="206"/>
      <c r="X4" s="225" t="str">
        <f>IF(BB5="","",BB5)</f>
        <v/>
      </c>
      <c r="Y4" s="226"/>
      <c r="Z4" s="226"/>
      <c r="AA4" s="226"/>
      <c r="AB4" s="226"/>
      <c r="AC4" s="226"/>
      <c r="AD4" s="226"/>
      <c r="AE4" s="226"/>
      <c r="AF4" s="226"/>
      <c r="AG4" s="226"/>
      <c r="AH4" s="226"/>
      <c r="AI4" s="226"/>
      <c r="AJ4" s="226"/>
      <c r="AK4" s="226"/>
      <c r="AL4" s="227"/>
      <c r="AS4" s="198" t="s">
        <v>292</v>
      </c>
      <c r="AT4" s="34" t="s">
        <v>234</v>
      </c>
      <c r="AU4" s="178"/>
      <c r="AV4" s="187"/>
      <c r="AW4" s="187"/>
      <c r="AX4" s="187"/>
      <c r="AY4" s="187"/>
      <c r="AZ4" s="188"/>
      <c r="BA4" s="35" t="str">
        <f>IF(BL4=TRUE,"受講時の氏名","")</f>
        <v/>
      </c>
      <c r="BB4" s="169"/>
      <c r="BC4" s="170"/>
      <c r="BD4" s="170"/>
      <c r="BE4" s="170"/>
      <c r="BF4" s="171"/>
      <c r="BG4" s="156" t="str">
        <f>IF(BL4=TRUE,"変更前後の氏名が記載された公的書類
（戸籍抄本・住民票など）をご提出ください。","")</f>
        <v/>
      </c>
      <c r="BH4" s="157"/>
      <c r="BI4" s="157"/>
      <c r="BJ4" s="157"/>
      <c r="BK4" s="158"/>
      <c r="BL4" s="112" t="b">
        <v>0</v>
      </c>
      <c r="BM4" s="36"/>
      <c r="BN4" s="36"/>
      <c r="BO4" s="36"/>
      <c r="BP4" s="140" t="str">
        <f>IF(AU4="","未","済")</f>
        <v>未</v>
      </c>
    </row>
    <row r="5" spans="1:109" ht="18.75" customHeight="1">
      <c r="A5" s="220" t="s">
        <v>32</v>
      </c>
      <c r="B5" s="208"/>
      <c r="C5" s="208"/>
      <c r="D5" s="209"/>
      <c r="E5" s="213" t="str">
        <f>IF(AU4="","",AU4)</f>
        <v/>
      </c>
      <c r="F5" s="214"/>
      <c r="G5" s="214"/>
      <c r="H5" s="214"/>
      <c r="I5" s="214"/>
      <c r="J5" s="214"/>
      <c r="K5" s="214"/>
      <c r="L5" s="214"/>
      <c r="M5" s="214"/>
      <c r="N5" s="214"/>
      <c r="O5" s="214"/>
      <c r="P5" s="214"/>
      <c r="Q5" s="214"/>
      <c r="R5" s="214"/>
      <c r="S5" s="215"/>
      <c r="T5" s="207" t="s">
        <v>33</v>
      </c>
      <c r="U5" s="208"/>
      <c r="V5" s="208"/>
      <c r="W5" s="209"/>
      <c r="X5" s="213" t="str">
        <f>IF(BB4="","",BB4)</f>
        <v/>
      </c>
      <c r="Y5" s="214"/>
      <c r="Z5" s="214"/>
      <c r="AA5" s="214"/>
      <c r="AB5" s="214"/>
      <c r="AC5" s="214"/>
      <c r="AD5" s="214"/>
      <c r="AE5" s="214"/>
      <c r="AF5" s="214"/>
      <c r="AG5" s="214"/>
      <c r="AH5" s="214"/>
      <c r="AI5" s="214"/>
      <c r="AJ5" s="214"/>
      <c r="AK5" s="214"/>
      <c r="AL5" s="215"/>
      <c r="AS5" s="199"/>
      <c r="AT5" s="34" t="s">
        <v>148</v>
      </c>
      <c r="AU5" s="178"/>
      <c r="AV5" s="187"/>
      <c r="AW5" s="187"/>
      <c r="AX5" s="187"/>
      <c r="AY5" s="187"/>
      <c r="AZ5" s="188"/>
      <c r="BA5" s="35" t="str">
        <f>IF(BL4=TRUE,"受講時のフリガナ","")</f>
        <v/>
      </c>
      <c r="BB5" s="172"/>
      <c r="BC5" s="173"/>
      <c r="BD5" s="173"/>
      <c r="BE5" s="173"/>
      <c r="BF5" s="174"/>
      <c r="BG5" s="159"/>
      <c r="BH5" s="158"/>
      <c r="BI5" s="158"/>
      <c r="BJ5" s="158"/>
      <c r="BK5" s="158"/>
      <c r="BL5" s="36"/>
      <c r="BM5" s="36"/>
      <c r="BN5" s="36"/>
      <c r="BO5" s="36"/>
      <c r="BP5" s="141" t="str">
        <f>IF(AU5="","未","済")</f>
        <v>未</v>
      </c>
    </row>
    <row r="6" spans="1:109" ht="18.75" customHeight="1">
      <c r="A6" s="210"/>
      <c r="B6" s="211"/>
      <c r="C6" s="211"/>
      <c r="D6" s="212"/>
      <c r="E6" s="216"/>
      <c r="F6" s="217"/>
      <c r="G6" s="217"/>
      <c r="H6" s="217"/>
      <c r="I6" s="217"/>
      <c r="J6" s="217"/>
      <c r="K6" s="217"/>
      <c r="L6" s="217"/>
      <c r="M6" s="217"/>
      <c r="N6" s="217"/>
      <c r="O6" s="217"/>
      <c r="P6" s="217"/>
      <c r="Q6" s="217"/>
      <c r="R6" s="217"/>
      <c r="S6" s="218"/>
      <c r="T6" s="210"/>
      <c r="U6" s="211"/>
      <c r="V6" s="211"/>
      <c r="W6" s="212"/>
      <c r="X6" s="216"/>
      <c r="Y6" s="217"/>
      <c r="Z6" s="217"/>
      <c r="AA6" s="217"/>
      <c r="AB6" s="217"/>
      <c r="AC6" s="217"/>
      <c r="AD6" s="217"/>
      <c r="AE6" s="217"/>
      <c r="AF6" s="217"/>
      <c r="AG6" s="217"/>
      <c r="AH6" s="217"/>
      <c r="AI6" s="217"/>
      <c r="AJ6" s="217"/>
      <c r="AK6" s="217"/>
      <c r="AL6" s="218"/>
      <c r="AS6" s="199"/>
      <c r="AT6" s="34" t="s">
        <v>235</v>
      </c>
      <c r="AU6" s="121"/>
      <c r="AV6" s="37" t="s">
        <v>228</v>
      </c>
      <c r="AW6" s="122"/>
      <c r="AX6" s="37" t="s">
        <v>229</v>
      </c>
      <c r="AY6" s="122"/>
      <c r="AZ6" s="38" t="s">
        <v>230</v>
      </c>
      <c r="BL6" s="36"/>
      <c r="BM6" s="36"/>
      <c r="BN6" s="36"/>
      <c r="BO6" s="36"/>
      <c r="BP6" s="141" t="str">
        <f t="shared" ref="BP6" si="0">IF(AND(AU6="",AW6="",AY6=""),"未","済")</f>
        <v>未</v>
      </c>
    </row>
    <row r="7" spans="1:109" ht="18.75" customHeight="1">
      <c r="A7" s="272" t="s">
        <v>100</v>
      </c>
      <c r="B7" s="266"/>
      <c r="C7" s="266"/>
      <c r="D7" s="267"/>
      <c r="E7" s="135" t="s">
        <v>294</v>
      </c>
      <c r="F7" s="232" t="str">
        <f>IF(AU7="","",AU7)</f>
        <v/>
      </c>
      <c r="G7" s="232"/>
      <c r="H7" s="136" t="s">
        <v>295</v>
      </c>
      <c r="I7" s="232" t="str">
        <f>IF(AW7="","",AW7)</f>
        <v/>
      </c>
      <c r="J7" s="232"/>
      <c r="K7" s="232"/>
      <c r="L7" s="232"/>
      <c r="M7" s="136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39"/>
      <c r="AI7" s="39"/>
      <c r="AJ7" s="39"/>
      <c r="AK7" s="39"/>
      <c r="AL7" s="40"/>
      <c r="AS7" s="199"/>
      <c r="AT7" s="34" t="s">
        <v>236</v>
      </c>
      <c r="AU7" s="106"/>
      <c r="AV7" s="41" t="s">
        <v>231</v>
      </c>
      <c r="AW7" s="192"/>
      <c r="AX7" s="193"/>
      <c r="AY7" s="42"/>
      <c r="BA7" s="89" t="s">
        <v>280</v>
      </c>
      <c r="BK7" s="43"/>
      <c r="BL7" s="36"/>
      <c r="BM7" s="36"/>
      <c r="BN7" s="36"/>
      <c r="BO7" s="36"/>
      <c r="BP7" s="141" t="str">
        <f>IF(AND(AU7="",AW7=""),"未","済")</f>
        <v>未</v>
      </c>
      <c r="BQ7" s="40" t="s">
        <v>300</v>
      </c>
    </row>
    <row r="8" spans="1:109" ht="18.75" customHeight="1">
      <c r="A8" s="210"/>
      <c r="B8" s="211"/>
      <c r="C8" s="211"/>
      <c r="D8" s="212"/>
      <c r="E8" s="260" t="str">
        <f>IF(AU8="","",AU8)</f>
        <v/>
      </c>
      <c r="F8" s="253"/>
      <c r="G8" s="253"/>
      <c r="H8" s="253"/>
      <c r="I8" s="253"/>
      <c r="J8" s="253"/>
      <c r="K8" s="253"/>
      <c r="L8" s="253"/>
      <c r="M8" s="253"/>
      <c r="N8" s="253"/>
      <c r="O8" s="253"/>
      <c r="P8" s="253"/>
      <c r="Q8" s="253"/>
      <c r="R8" s="253"/>
      <c r="S8" s="253"/>
      <c r="T8" s="253"/>
      <c r="U8" s="253"/>
      <c r="V8" s="253"/>
      <c r="W8" s="253"/>
      <c r="X8" s="253"/>
      <c r="Y8" s="253"/>
      <c r="Z8" s="253"/>
      <c r="AA8" s="253"/>
      <c r="AB8" s="253"/>
      <c r="AC8" s="253"/>
      <c r="AD8" s="253"/>
      <c r="AE8" s="253"/>
      <c r="AF8" s="253"/>
      <c r="AG8" s="253"/>
      <c r="AH8" s="253"/>
      <c r="AI8" s="253"/>
      <c r="AJ8" s="253"/>
      <c r="AK8" s="253"/>
      <c r="AL8" s="261"/>
      <c r="AS8" s="199"/>
      <c r="AT8" s="34" t="s">
        <v>227</v>
      </c>
      <c r="AU8" s="178"/>
      <c r="AV8" s="179"/>
      <c r="AW8" s="179"/>
      <c r="AX8" s="179"/>
      <c r="AY8" s="179"/>
      <c r="AZ8" s="179"/>
      <c r="BA8" s="179"/>
      <c r="BB8" s="179"/>
      <c r="BC8" s="180"/>
      <c r="BD8" s="44" t="s">
        <v>241</v>
      </c>
      <c r="BE8" s="45"/>
      <c r="BF8" s="45"/>
      <c r="BL8" s="36"/>
      <c r="BM8" s="36"/>
      <c r="BN8" s="36"/>
      <c r="BO8" s="36"/>
      <c r="BP8" s="141" t="str">
        <f>IF(AU8="","未","済")</f>
        <v>未</v>
      </c>
      <c r="BQ8" s="113" t="b">
        <f t="shared" ref="BQ8" si="1">IF(AND(AU9&gt;0,AW9&gt;0,AY9&gt;0),TRUE,FALSE)</f>
        <v>0</v>
      </c>
    </row>
    <row r="9" spans="1:109" ht="18.75" customHeight="1">
      <c r="A9" s="265" t="s">
        <v>46</v>
      </c>
      <c r="B9" s="266"/>
      <c r="C9" s="266"/>
      <c r="D9" s="267"/>
      <c r="E9" s="229" t="str">
        <f>IF(AU9="","",AU9)</f>
        <v/>
      </c>
      <c r="F9" s="219"/>
      <c r="G9" s="219"/>
      <c r="H9" s="120" t="s">
        <v>99</v>
      </c>
      <c r="I9" s="219" t="str">
        <f>IF(AW9="","",AW9)</f>
        <v/>
      </c>
      <c r="J9" s="219"/>
      <c r="K9" s="219"/>
      <c r="L9" s="219"/>
      <c r="M9" s="120" t="s">
        <v>99</v>
      </c>
      <c r="N9" s="219" t="str">
        <f>IF(AY9="","",AY9)</f>
        <v/>
      </c>
      <c r="O9" s="219"/>
      <c r="P9" s="219"/>
      <c r="Q9" s="219"/>
      <c r="R9" s="219"/>
      <c r="S9" s="228"/>
      <c r="T9" s="265" t="s">
        <v>49</v>
      </c>
      <c r="U9" s="266"/>
      <c r="V9" s="266"/>
      <c r="W9" s="267"/>
      <c r="X9" s="229" t="str">
        <f>IF(BB9="","",BB9)</f>
        <v/>
      </c>
      <c r="Y9" s="219"/>
      <c r="Z9" s="219"/>
      <c r="AA9" s="120" t="s">
        <v>99</v>
      </c>
      <c r="AB9" s="219" t="str">
        <f>IF(BD9="","",BD9)</f>
        <v/>
      </c>
      <c r="AC9" s="219"/>
      <c r="AD9" s="219"/>
      <c r="AE9" s="219"/>
      <c r="AF9" s="120" t="s">
        <v>99</v>
      </c>
      <c r="AG9" s="219" t="str">
        <f>IF(BF9="","",BF9)</f>
        <v/>
      </c>
      <c r="AH9" s="219"/>
      <c r="AI9" s="219"/>
      <c r="AJ9" s="219"/>
      <c r="AK9" s="219"/>
      <c r="AL9" s="228"/>
      <c r="AS9" s="199"/>
      <c r="AT9" s="34" t="s">
        <v>149</v>
      </c>
      <c r="AU9" s="107"/>
      <c r="AV9" s="46" t="s">
        <v>231</v>
      </c>
      <c r="AW9" s="108"/>
      <c r="AX9" s="46" t="s">
        <v>231</v>
      </c>
      <c r="AY9" s="194"/>
      <c r="AZ9" s="195"/>
      <c r="BA9" s="34" t="s">
        <v>244</v>
      </c>
      <c r="BB9" s="107"/>
      <c r="BC9" s="46" t="s">
        <v>231</v>
      </c>
      <c r="BD9" s="108"/>
      <c r="BE9" s="46" t="s">
        <v>231</v>
      </c>
      <c r="BF9" s="109"/>
      <c r="BG9" s="55" t="s">
        <v>289</v>
      </c>
      <c r="BL9" s="163" t="s">
        <v>301</v>
      </c>
      <c r="BM9" s="164"/>
      <c r="BN9" s="164"/>
      <c r="BO9" s="165"/>
      <c r="BP9" s="141" t="str">
        <f>IF(OR(BQ8=TRUE,BQ9=TRUE),"済","未")</f>
        <v>未</v>
      </c>
      <c r="BQ9" s="99" t="b">
        <f>IF(AND(BB9&gt;0,BD9&gt;0,BF9&gt;0),TRUE,FALSE)</f>
        <v>0</v>
      </c>
      <c r="BS9" s="27" t="s">
        <v>266</v>
      </c>
    </row>
    <row r="10" spans="1:109" ht="18.75" customHeight="1">
      <c r="A10" s="239" t="s">
        <v>3</v>
      </c>
      <c r="B10" s="240"/>
      <c r="C10" s="240"/>
      <c r="D10" s="241"/>
      <c r="E10" s="118"/>
      <c r="F10" s="47"/>
      <c r="G10" s="137" t="s">
        <v>29</v>
      </c>
      <c r="H10" s="219" t="str">
        <f>IF(AU6="","",AU6)</f>
        <v/>
      </c>
      <c r="I10" s="219"/>
      <c r="J10" s="219"/>
      <c r="K10" s="47" t="s">
        <v>12</v>
      </c>
      <c r="L10" s="219" t="str">
        <f>IF(AW6="","",AW6)</f>
        <v/>
      </c>
      <c r="M10" s="219"/>
      <c r="N10" s="47" t="s">
        <v>30</v>
      </c>
      <c r="O10" s="219" t="str">
        <f>IF(AY6="","",AY6)</f>
        <v/>
      </c>
      <c r="P10" s="219"/>
      <c r="Q10" s="47" t="s">
        <v>31</v>
      </c>
      <c r="R10" s="47"/>
      <c r="S10" s="48"/>
      <c r="T10" s="239" t="s">
        <v>50</v>
      </c>
      <c r="U10" s="240"/>
      <c r="V10" s="240"/>
      <c r="W10" s="241"/>
      <c r="X10" s="118"/>
      <c r="Y10" s="47" t="str">
        <f>IF(BL10=TRUE,"☑","□")</f>
        <v>□</v>
      </c>
      <c r="Z10" s="47" t="s">
        <v>53</v>
      </c>
      <c r="AA10" s="47"/>
      <c r="AB10" s="47"/>
      <c r="AC10" s="47"/>
      <c r="AD10" s="47" t="str">
        <f>IF(BM10=TRUE,"☑","□")</f>
        <v>□</v>
      </c>
      <c r="AE10" s="47" t="s">
        <v>57</v>
      </c>
      <c r="AF10" s="47"/>
      <c r="AG10" s="47"/>
      <c r="AH10" s="47"/>
      <c r="AI10" s="47" t="str">
        <f>IF(BN10=TRUE,"☑","□")</f>
        <v>□</v>
      </c>
      <c r="AJ10" s="47" t="s">
        <v>54</v>
      </c>
      <c r="AK10" s="47"/>
      <c r="AL10" s="48"/>
      <c r="AS10" s="200"/>
      <c r="AT10" s="34" t="s">
        <v>220</v>
      </c>
      <c r="AU10" s="49" t="s">
        <v>238</v>
      </c>
      <c r="AV10" s="50"/>
      <c r="AW10" s="50"/>
      <c r="AX10" s="51"/>
      <c r="AY10" s="51" t="s">
        <v>239</v>
      </c>
      <c r="AZ10" s="50"/>
      <c r="BA10" s="52" t="s">
        <v>240</v>
      </c>
      <c r="BB10" s="116" t="str">
        <f>IF(BM10=TRUE,"都道府県・講座によっては氏名変更ができない場合があります","")</f>
        <v/>
      </c>
      <c r="BC10" s="53"/>
      <c r="BD10" s="53"/>
      <c r="BE10" s="53"/>
      <c r="BF10" s="53"/>
      <c r="BL10" s="142" t="b">
        <v>0</v>
      </c>
      <c r="BM10" s="143" t="b">
        <v>0</v>
      </c>
      <c r="BN10" s="143" t="b">
        <v>0</v>
      </c>
      <c r="BO10" s="144"/>
      <c r="BP10" s="141" t="str">
        <f>IF(COUNTIF(BL10:BN10,TRUE)&gt;0,"済","未")</f>
        <v>未</v>
      </c>
      <c r="BS10" s="123" t="s">
        <v>257</v>
      </c>
      <c r="BT10" s="124"/>
      <c r="BU10" s="124"/>
      <c r="BV10" s="124"/>
      <c r="BW10" s="124"/>
      <c r="BX10" s="124"/>
      <c r="BY10" s="124"/>
      <c r="BZ10" s="124"/>
      <c r="CA10" s="124"/>
      <c r="CB10" s="124"/>
      <c r="CC10" s="124"/>
      <c r="CD10" s="124"/>
      <c r="CE10" s="124"/>
      <c r="CF10" s="124"/>
      <c r="CG10" s="124"/>
      <c r="CH10" s="125"/>
      <c r="CI10" s="123"/>
      <c r="CJ10" s="124"/>
      <c r="CK10" s="124"/>
      <c r="CL10" s="124"/>
      <c r="CM10" s="124"/>
      <c r="CN10" s="124"/>
      <c r="CO10" s="124"/>
      <c r="CP10" s="124"/>
      <c r="CQ10" s="124"/>
      <c r="CR10" s="124"/>
      <c r="CS10" s="124"/>
      <c r="CT10" s="124"/>
      <c r="CU10" s="124"/>
      <c r="CV10" s="124"/>
      <c r="CW10" s="124"/>
      <c r="CX10" s="125"/>
    </row>
    <row r="11" spans="1:109" ht="18.75" customHeight="1">
      <c r="AL11" s="54" t="s">
        <v>58</v>
      </c>
      <c r="AT11" s="102" t="s">
        <v>223</v>
      </c>
      <c r="AV11" s="55"/>
      <c r="AW11" s="55"/>
      <c r="AX11" s="55"/>
      <c r="AY11" s="55"/>
      <c r="AZ11" s="55"/>
      <c r="BL11" s="160" t="s">
        <v>302</v>
      </c>
      <c r="BM11" s="161"/>
      <c r="BN11" s="161"/>
      <c r="BO11" s="162"/>
      <c r="BP11" s="47">
        <f>COUNTIF(BP4:BP10,"未")</f>
        <v>7</v>
      </c>
      <c r="BQ11" s="48" t="s">
        <v>299</v>
      </c>
      <c r="BS11" s="126" t="s">
        <v>278</v>
      </c>
      <c r="BT11" s="127" t="s">
        <v>127</v>
      </c>
      <c r="BU11" s="127" t="s">
        <v>128</v>
      </c>
      <c r="BV11" s="127" t="s">
        <v>129</v>
      </c>
      <c r="BW11" s="127" t="s">
        <v>130</v>
      </c>
      <c r="BX11" s="127" t="s">
        <v>226</v>
      </c>
      <c r="BY11" s="127" t="s">
        <v>131</v>
      </c>
      <c r="BZ11" s="127" t="s">
        <v>132</v>
      </c>
      <c r="CA11" s="127" t="s">
        <v>133</v>
      </c>
      <c r="CB11" s="127" t="s">
        <v>134</v>
      </c>
      <c r="CC11" s="127" t="s">
        <v>135</v>
      </c>
      <c r="CD11" s="127" t="s">
        <v>136</v>
      </c>
      <c r="CE11" s="127" t="s">
        <v>137</v>
      </c>
      <c r="CF11" s="127" t="s">
        <v>138</v>
      </c>
      <c r="CG11" s="127"/>
      <c r="CH11" s="128"/>
      <c r="CI11" s="126" t="s">
        <v>260</v>
      </c>
      <c r="CJ11" s="127"/>
      <c r="CK11" s="127"/>
      <c r="CL11" s="127"/>
      <c r="CM11" s="127"/>
      <c r="CN11" s="127"/>
      <c r="CO11" s="127"/>
      <c r="CP11" s="127"/>
      <c r="CQ11" s="127"/>
      <c r="CR11" s="127"/>
      <c r="CS11" s="127"/>
      <c r="CT11" s="127"/>
      <c r="CU11" s="127"/>
      <c r="CV11" s="127"/>
      <c r="CW11" s="127"/>
      <c r="CX11" s="150"/>
      <c r="CY11" s="145" t="s">
        <v>275</v>
      </c>
      <c r="CZ11" s="39"/>
      <c r="DA11" s="40"/>
      <c r="DB11" s="145" t="s">
        <v>265</v>
      </c>
      <c r="DC11" s="39"/>
      <c r="DD11" s="39"/>
      <c r="DE11" s="40"/>
    </row>
    <row r="12" spans="1:109" ht="18.75" customHeight="1">
      <c r="A12" s="239" t="s">
        <v>11</v>
      </c>
      <c r="B12" s="240"/>
      <c r="C12" s="240"/>
      <c r="D12" s="240"/>
      <c r="E12" s="240"/>
      <c r="F12" s="240"/>
      <c r="G12" s="240"/>
      <c r="H12" s="240"/>
      <c r="I12" s="240"/>
      <c r="J12" s="240"/>
      <c r="K12" s="240"/>
      <c r="L12" s="240"/>
      <c r="M12" s="240"/>
      <c r="N12" s="240"/>
      <c r="O12" s="240"/>
      <c r="P12" s="240"/>
      <c r="Q12" s="240"/>
      <c r="R12" s="240"/>
      <c r="S12" s="241"/>
      <c r="T12" s="239" t="s">
        <v>9</v>
      </c>
      <c r="U12" s="240"/>
      <c r="V12" s="240"/>
      <c r="W12" s="240"/>
      <c r="X12" s="240"/>
      <c r="Y12" s="240"/>
      <c r="Z12" s="241"/>
      <c r="AA12" s="239" t="s">
        <v>10</v>
      </c>
      <c r="AB12" s="240"/>
      <c r="AC12" s="240"/>
      <c r="AD12" s="240"/>
      <c r="AE12" s="240"/>
      <c r="AF12" s="241"/>
      <c r="AG12" s="239" t="s">
        <v>15</v>
      </c>
      <c r="AH12" s="240"/>
      <c r="AI12" s="241"/>
      <c r="AJ12" s="239" t="s">
        <v>16</v>
      </c>
      <c r="AK12" s="240"/>
      <c r="AL12" s="241"/>
      <c r="AN12" s="27" t="s">
        <v>243</v>
      </c>
      <c r="AT12" s="56" t="s">
        <v>271</v>
      </c>
      <c r="AU12" s="181" t="s">
        <v>270</v>
      </c>
      <c r="AV12" s="182"/>
      <c r="AW12" s="182"/>
      <c r="AX12" s="182"/>
      <c r="AY12" s="182"/>
      <c r="AZ12" s="183"/>
      <c r="BA12" s="56" t="s">
        <v>282</v>
      </c>
      <c r="BB12" s="181" t="s">
        <v>273</v>
      </c>
      <c r="BC12" s="182"/>
      <c r="BD12" s="182"/>
      <c r="BE12" s="182"/>
      <c r="BF12" s="183"/>
      <c r="BG12" s="175" t="s">
        <v>232</v>
      </c>
      <c r="BH12" s="176"/>
      <c r="BI12" s="176"/>
      <c r="BJ12" s="177"/>
      <c r="BL12" s="146" t="s">
        <v>258</v>
      </c>
      <c r="BM12" s="27" t="s">
        <v>242</v>
      </c>
      <c r="BN12" s="27" t="s">
        <v>263</v>
      </c>
      <c r="BO12" s="113" t="s">
        <v>264</v>
      </c>
      <c r="BP12" s="145" t="s">
        <v>221</v>
      </c>
      <c r="BQ12" s="40" t="s">
        <v>237</v>
      </c>
      <c r="BR12" s="27" t="s">
        <v>245</v>
      </c>
      <c r="BS12" s="129">
        <v>1</v>
      </c>
      <c r="BT12" s="130">
        <v>2</v>
      </c>
      <c r="BU12" s="130">
        <v>3</v>
      </c>
      <c r="BV12" s="130">
        <v>4</v>
      </c>
      <c r="BW12" s="130">
        <v>5</v>
      </c>
      <c r="BX12" s="130">
        <v>6</v>
      </c>
      <c r="BY12" s="130">
        <v>7</v>
      </c>
      <c r="BZ12" s="130">
        <v>8</v>
      </c>
      <c r="CA12" s="130">
        <v>9</v>
      </c>
      <c r="CB12" s="130">
        <v>10</v>
      </c>
      <c r="CC12" s="130">
        <v>11</v>
      </c>
      <c r="CD12" s="130">
        <v>12</v>
      </c>
      <c r="CE12" s="130">
        <v>13</v>
      </c>
      <c r="CF12" s="130">
        <v>14</v>
      </c>
      <c r="CG12" s="130">
        <v>15</v>
      </c>
      <c r="CH12" s="131">
        <v>16</v>
      </c>
      <c r="CI12" s="129"/>
      <c r="CJ12" s="130"/>
      <c r="CK12" s="130"/>
      <c r="CL12" s="130"/>
      <c r="CM12" s="130"/>
      <c r="CN12" s="130"/>
      <c r="CO12" s="130"/>
      <c r="CP12" s="130"/>
      <c r="CQ12" s="130"/>
      <c r="CR12" s="130"/>
      <c r="CS12" s="130"/>
      <c r="CT12" s="130"/>
      <c r="CU12" s="130"/>
      <c r="CV12" s="130"/>
      <c r="CW12" s="130"/>
      <c r="CX12" s="151"/>
      <c r="CY12" s="146" t="s">
        <v>279</v>
      </c>
      <c r="CZ12" s="27" t="s">
        <v>277</v>
      </c>
      <c r="DA12" s="113" t="s">
        <v>276</v>
      </c>
      <c r="DB12" s="146" t="s">
        <v>267</v>
      </c>
      <c r="DC12" s="27" t="s">
        <v>269</v>
      </c>
      <c r="DD12" s="27" t="s">
        <v>268</v>
      </c>
      <c r="DE12" s="113" t="s">
        <v>272</v>
      </c>
    </row>
    <row r="13" spans="1:109" ht="18.75" customHeight="1">
      <c r="A13" s="33"/>
      <c r="B13" s="57" t="str">
        <f t="shared" ref="B13:B23" si="2">IF(AP13="","□","☑")</f>
        <v>□</v>
      </c>
      <c r="C13" s="58" t="s">
        <v>4</v>
      </c>
      <c r="D13" s="58"/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58"/>
      <c r="P13" s="58"/>
      <c r="Q13" s="58"/>
      <c r="R13" s="58"/>
      <c r="S13" s="59"/>
      <c r="T13" s="224" t="str">
        <f t="shared" ref="T13:T31" si="3">IF(IFERROR(INDEX($BG$13:$BG$22,AP13),"")=0,"",IFERROR(INDEX($BG$13:$BG$22,AP13),""))</f>
        <v/>
      </c>
      <c r="U13" s="189"/>
      <c r="V13" s="189"/>
      <c r="W13" s="58" t="s">
        <v>12</v>
      </c>
      <c r="X13" s="189" t="str">
        <f t="shared" ref="X13:X31" si="4">IF(IFERROR(INDEX($BI$13:$BI$22,AP13),"")=0,"",IFERROR(INDEX($BI$13:$BI$22,AP13),""))</f>
        <v/>
      </c>
      <c r="Y13" s="189"/>
      <c r="Z13" s="59" t="s">
        <v>13</v>
      </c>
      <c r="AA13" s="230" t="str">
        <f t="shared" ref="AA13:AA29" si="5">SUBSTITUTE(IF(OR(IFERROR(INDEX($BA$13:$BA$22,AP13),"")="選択してください",AP13=""),"",IFERROR(INDEX($BA$13:$BA$22,AP13),"")),"教室","")</f>
        <v/>
      </c>
      <c r="AB13" s="231"/>
      <c r="AC13" s="231"/>
      <c r="AD13" s="231"/>
      <c r="AE13" s="58" t="s">
        <v>14</v>
      </c>
      <c r="AF13" s="60"/>
      <c r="AG13" s="61"/>
      <c r="AH13" s="62" t="str">
        <f>IF(OR(COUNTIF(AR13,"*本状*")&gt;0,COUNTIF(AR13,"*交付証明書*")&gt;0),"☑","□")</f>
        <v>□</v>
      </c>
      <c r="AI13" s="59"/>
      <c r="AJ13" s="61"/>
      <c r="AK13" s="62" t="str">
        <f>IF(COUNTIF(AR13,"*携帯用*")&gt;0,"☑","□")</f>
        <v>□</v>
      </c>
      <c r="AL13" s="59"/>
      <c r="AN13" s="27">
        <v>1</v>
      </c>
      <c r="AP13" s="88" t="str">
        <f t="shared" ref="AP13:AP24" si="6">IFERROR(MATCH(AN13,$BL$13:$BL$22,0),"")</f>
        <v/>
      </c>
      <c r="AR13" s="100" t="str">
        <f t="shared" ref="AR13:AR16" si="7">IF(AP13="","",INDEX($BB$13:$BL$22,MATCH(AN13,$BL$13:$BL$22,0),1))</f>
        <v/>
      </c>
      <c r="AS13" s="27">
        <v>1</v>
      </c>
      <c r="AT13" s="110" t="s">
        <v>261</v>
      </c>
      <c r="AU13" s="184" t="s">
        <v>261</v>
      </c>
      <c r="AV13" s="185"/>
      <c r="AW13" s="185"/>
      <c r="AX13" s="185"/>
      <c r="AY13" s="185"/>
      <c r="AZ13" s="186"/>
      <c r="BA13" s="111" t="s">
        <v>261</v>
      </c>
      <c r="BB13" s="166" t="s">
        <v>261</v>
      </c>
      <c r="BC13" s="167"/>
      <c r="BD13" s="167"/>
      <c r="BE13" s="167"/>
      <c r="BF13" s="168"/>
      <c r="BG13" s="104"/>
      <c r="BH13" s="47" t="s">
        <v>228</v>
      </c>
      <c r="BI13" s="105"/>
      <c r="BJ13" s="48" t="s">
        <v>229</v>
      </c>
      <c r="BK13" s="138" t="str">
        <f>IFERROR(BQ13,"")</f>
        <v/>
      </c>
      <c r="BL13" s="146">
        <f>MATCH(AT13,講座マスタ!A:A,0)-1</f>
        <v>0</v>
      </c>
      <c r="BM13" s="27">
        <f>IF(AU13="選択してください",0,HLOOKUP(AU13,会場マスタ!$1:$2,2,FALSE))</f>
        <v>0</v>
      </c>
      <c r="BN13" s="27">
        <f t="shared" ref="BN13:BN22" si="8">IF(OR(BO13="本状",BO13="交付証明書"),1,3)</f>
        <v>3</v>
      </c>
      <c r="BO13" s="147" t="str">
        <f>IF(AND(COUNTIF(AT13,"難病*"),OR(BA13={"吹田千里丘教室","枚方教室","布施教室","東岸和田教室"})),"交付証明書",INDEX(講座マスタ!$A$1:$N$30,MATCH(AT13,講座マスタ!$A:$A,0),MATCH(AU13,講座マスタ!$1:$1,)))</f>
        <v>選択してください</v>
      </c>
      <c r="BP13" s="146" t="str">
        <f>IF(OR(BL13=0,BM13=0),"",IFERROR(INDEX(氏名変更!$A$1:$N$30,MATCH(AT13,氏名変更!$A:$A,0),MATCH(AU13,氏名変更!$1:$1,0)),0))</f>
        <v/>
      </c>
      <c r="BQ13" s="113" t="str">
        <f t="shared" ref="BQ13:BQ22" si="9">_xlfn.CONCAT(CY13:DB13)</f>
        <v/>
      </c>
      <c r="BR13" s="132">
        <f>IF(BL13=0,1,13-COUNTIF(BT13:CF13,""))</f>
        <v>1</v>
      </c>
      <c r="BS13" s="126">
        <f>IF($BL13=0,1,"")</f>
        <v>1</v>
      </c>
      <c r="BT13" s="127">
        <f>IF(INDEX(講座マスタ!$A:$N,$BL13+1,BT$12)="－","",BT$12)</f>
        <v>2</v>
      </c>
      <c r="BU13" s="127">
        <f>IF(INDEX(講座マスタ!$A:$N,$BL13+1,BU$12)="－","",BU$12)</f>
        <v>3</v>
      </c>
      <c r="BV13" s="127">
        <f>IF(INDEX(講座マスタ!$A:$N,$BL13+1,BV$12)="－","",BV$12)</f>
        <v>4</v>
      </c>
      <c r="BW13" s="127">
        <f>IF(INDEX(講座マスタ!$A:$N,$BL13+1,BW$12)="－","",BW$12)</f>
        <v>5</v>
      </c>
      <c r="BX13" s="127">
        <f>IF(INDEX(講座マスタ!$A:$N,$BL13+1,BX$12)="－","",BX$12)</f>
        <v>6</v>
      </c>
      <c r="BY13" s="127">
        <f>IF(INDEX(講座マスタ!$A:$N,$BL13+1,BY$12)="－","",BY$12)</f>
        <v>7</v>
      </c>
      <c r="BZ13" s="127">
        <f>IF(INDEX(講座マスタ!$A:$N,$BL13+1,BZ$12)="－","",BZ$12)</f>
        <v>8</v>
      </c>
      <c r="CA13" s="127">
        <f>IF(INDEX(講座マスタ!$A:$N,$BL13+1,CA$12)="－","",CA$12)</f>
        <v>9</v>
      </c>
      <c r="CB13" s="127">
        <f>IF(INDEX(講座マスタ!$A:$N,$BL13+1,CB$12)="－","",CB$12)</f>
        <v>10</v>
      </c>
      <c r="CC13" s="127">
        <f>IF(INDEX(講座マスタ!$A:$N,$BL13+1,CC$12)="－","",CC$12)</f>
        <v>11</v>
      </c>
      <c r="CD13" s="127">
        <f>IF(INDEX(講座マスタ!$A:$N,$BL13+1,CD$12)="－","",CD$12)</f>
        <v>12</v>
      </c>
      <c r="CE13" s="127">
        <f>IF(INDEX(講座マスタ!$A:$N,$BL13+1,CE$12)="－","",CE$12)</f>
        <v>13</v>
      </c>
      <c r="CF13" s="127">
        <f>IF(INDEX(講座マスタ!$A:$N,$BL13+1,CF$12)="－","",CF$12)</f>
        <v>14</v>
      </c>
      <c r="CG13" s="127"/>
      <c r="CH13" s="128"/>
      <c r="CI13" s="126" t="str">
        <f t="shared" ref="CI13:CI22" si="10">IF(COUNT($BS13:$CF13)&lt;COLUMN(A$1),"",INDEX($BS$11:$CF$11,1,SMALL($BS13:$CF13,COLUMN(A$1))))</f>
        <v>講座を選択してください</v>
      </c>
      <c r="CJ13" s="133" t="str">
        <f t="shared" ref="CJ13:CJ22" si="11">IF(COUNT($BS13:$CF13)&lt;COLUMN(B$1),"",INDEX($BS$11:$CF$11,1,SMALL($BS13:$CF13,COLUMN(B$1))))</f>
        <v>東京都</v>
      </c>
      <c r="CK13" s="133" t="str">
        <f t="shared" ref="CK13:CK22" si="12">IF(COUNT($BS13:$CF13)&lt;COLUMN(C$1),"",INDEX($BS$11:$CF$11,1,SMALL($BS13:$CF13,COLUMN(C$1))))</f>
        <v>神奈川県</v>
      </c>
      <c r="CL13" s="133" t="str">
        <f t="shared" ref="CL13:CL22" si="13">IF(COUNT($BS13:$CF13)&lt;COLUMN(D$1),"",INDEX($BS$11:$CF$11,1,SMALL($BS13:$CF13,COLUMN(D$1))))</f>
        <v>埼玉県</v>
      </c>
      <c r="CM13" s="133" t="str">
        <f t="shared" ref="CM13:CM22" si="14">IF(COUNT($BS13:$CF13)&lt;COLUMN(E$1),"",INDEX($BS$11:$CF$11,1,SMALL($BS13:$CF13,COLUMN(E$1))))</f>
        <v>千葉県</v>
      </c>
      <c r="CN13" s="133" t="str">
        <f t="shared" ref="CN13:CN22" si="15">IF(COUNT($BS13:$CF13)&lt;COLUMN(F$1),"",INDEX($BS$11:$CF$11,1,SMALL($BS13:$CF13,COLUMN(F$1))))</f>
        <v>愛知県・岐阜県・三重県</v>
      </c>
      <c r="CO13" s="133" t="str">
        <f t="shared" ref="CO13:CO22" si="16">IF(COUNT($BS13:$CF13)&lt;COLUMN(G$1),"",INDEX($BS$11:$CF$11,1,SMALL($BS13:$CF13,COLUMN(G$1))))</f>
        <v>大阪府</v>
      </c>
      <c r="CP13" s="133" t="str">
        <f t="shared" ref="CP13:CP22" si="17">IF(COUNT($BS13:$CF13)&lt;COLUMN(H$1),"",INDEX($BS$11:$CF$11,1,SMALL($BS13:$CF13,COLUMN(H$1))))</f>
        <v>兵庫県</v>
      </c>
      <c r="CQ13" s="133" t="str">
        <f t="shared" ref="CQ13:CQ22" si="18">IF(COUNT($BS13:$CF13)&lt;COLUMN(I$1),"",INDEX($BS$11:$CF$11,1,SMALL($BS13:$CF13,COLUMN(I$1))))</f>
        <v>京都府</v>
      </c>
      <c r="CR13" s="133" t="str">
        <f t="shared" ref="CR13:CR22" si="19">IF(COUNT($BS13:$CF13)&lt;COLUMN(J$1),"",INDEX($BS$11:$CF$11,1,SMALL($BS13:$CF13,COLUMN(J$1))))</f>
        <v>奈良県</v>
      </c>
      <c r="CS13" s="133" t="str">
        <f t="shared" ref="CS13:CS22" si="20">IF(COUNT($BS13:$CF13)&lt;COLUMN(K$1),"",INDEX($BS$11:$CF$11,1,SMALL($BS13:$CF13,COLUMN(K$1))))</f>
        <v>滋賀県</v>
      </c>
      <c r="CT13" s="133" t="str">
        <f t="shared" ref="CT13:CT22" si="21">IF(COUNT($BS13:$CF13)&lt;COLUMN(L$1),"",INDEX($BS$11:$CF$11,1,SMALL($BS13:$CF13,COLUMN(L$1))))</f>
        <v>和歌山県</v>
      </c>
      <c r="CU13" s="133" t="str">
        <f t="shared" ref="CU13:CU22" si="22">IF(COUNT($BS13:$CF13)&lt;COLUMN(M$1),"",INDEX($BS$11:$CF$11,1,SMALL($BS13:$CF13,COLUMN(M$1))))</f>
        <v>広島県</v>
      </c>
      <c r="CV13" s="127" t="str">
        <f t="shared" ref="CV13:CV22" si="23">IF(COUNT($BS13:$CF13)&lt;COLUMN(N$1),"",INDEX($BS$11:$CF$11,1,SMALL($BS13:$CF13,COLUMN(N$1))))</f>
        <v>福岡県</v>
      </c>
      <c r="CW13" s="127"/>
      <c r="CX13" s="150"/>
      <c r="CY13" s="146" t="str">
        <f t="shared" ref="CY13:DA13" si="24">IF(DC13&gt;0,CY$12,"")</f>
        <v/>
      </c>
      <c r="CZ13" s="27" t="str">
        <f t="shared" si="24"/>
        <v/>
      </c>
      <c r="DA13" s="113" t="str">
        <f t="shared" si="24"/>
        <v/>
      </c>
      <c r="DB13" s="146" t="str">
        <f>IF(AND($BM$10=TRUE,BP13="－"),"氏名の変更はできません",IF(AND($BM$10=TRUE,$BL$10=FALSE,BP13="氏名変更可"),"旧氏名の修了証を全て同封ください",""))</f>
        <v/>
      </c>
      <c r="DC13" s="27">
        <f>IF(BO13="－",BL13,0)</f>
        <v>0</v>
      </c>
      <c r="DD13" s="27">
        <f t="shared" ref="DD13:DD22" si="25">IF(OR(BM13=0,COUNTIF(BO13,"*"&amp;LEFT(BB13,6)&amp;"*")&gt;0,BB13="選択してください"),0,BL13)</f>
        <v>0</v>
      </c>
      <c r="DE13" s="113">
        <f t="shared" ref="DE13:DE22" si="26">IF(COUNTIF(AT13,$DE$12&amp;"*")&gt;0,BL13,0)</f>
        <v>0</v>
      </c>
    </row>
    <row r="14" spans="1:109" ht="18.75" customHeight="1">
      <c r="A14" s="63"/>
      <c r="B14" s="64" t="str">
        <f t="shared" si="2"/>
        <v>□</v>
      </c>
      <c r="C14" s="65" t="s">
        <v>5</v>
      </c>
      <c r="D14" s="65"/>
      <c r="E14" s="65"/>
      <c r="F14" s="65"/>
      <c r="G14" s="65"/>
      <c r="H14" s="66" t="str">
        <f>IF(COUNTIF($AR$14,"*"&amp;I14&amp;"*")&gt;0,"☑","□")</f>
        <v>□</v>
      </c>
      <c r="I14" s="65" t="s">
        <v>25</v>
      </c>
      <c r="J14" s="65"/>
      <c r="K14" s="65"/>
      <c r="L14" s="66" t="str">
        <f>IF(COUNTIF($AR$14,"*"&amp;M14&amp;"*")&gt;0,"☑","□")</f>
        <v>□</v>
      </c>
      <c r="M14" s="65" t="s">
        <v>26</v>
      </c>
      <c r="N14" s="65"/>
      <c r="O14" s="65"/>
      <c r="P14" s="65"/>
      <c r="Q14" s="65"/>
      <c r="R14" s="65"/>
      <c r="S14" s="67"/>
      <c r="T14" s="190" t="str">
        <f t="shared" si="3"/>
        <v/>
      </c>
      <c r="U14" s="191"/>
      <c r="V14" s="191"/>
      <c r="W14" s="65" t="s">
        <v>12</v>
      </c>
      <c r="X14" s="191" t="str">
        <f t="shared" si="4"/>
        <v/>
      </c>
      <c r="Y14" s="191"/>
      <c r="Z14" s="67" t="s">
        <v>13</v>
      </c>
      <c r="AA14" s="196" t="str">
        <f t="shared" si="5"/>
        <v/>
      </c>
      <c r="AB14" s="197"/>
      <c r="AC14" s="197"/>
      <c r="AD14" s="197"/>
      <c r="AE14" s="65" t="s">
        <v>14</v>
      </c>
      <c r="AF14" s="68"/>
      <c r="AG14" s="69"/>
      <c r="AH14" s="66" t="str">
        <f>IF(AP14="","□","☑")</f>
        <v>□</v>
      </c>
      <c r="AI14" s="67"/>
      <c r="AJ14" s="201"/>
      <c r="AK14" s="202"/>
      <c r="AL14" s="203"/>
      <c r="AN14" s="27">
        <v>2</v>
      </c>
      <c r="AP14" s="88" t="str">
        <f t="shared" si="6"/>
        <v/>
      </c>
      <c r="AR14" s="100" t="str">
        <f t="shared" si="7"/>
        <v/>
      </c>
      <c r="AS14" s="27">
        <v>2</v>
      </c>
      <c r="AT14" s="110" t="s">
        <v>222</v>
      </c>
      <c r="AU14" s="184" t="s">
        <v>261</v>
      </c>
      <c r="AV14" s="185"/>
      <c r="AW14" s="185"/>
      <c r="AX14" s="185"/>
      <c r="AY14" s="185"/>
      <c r="AZ14" s="186"/>
      <c r="BA14" s="111" t="s">
        <v>261</v>
      </c>
      <c r="BB14" s="166" t="s">
        <v>261</v>
      </c>
      <c r="BC14" s="167"/>
      <c r="BD14" s="167"/>
      <c r="BE14" s="167"/>
      <c r="BF14" s="168"/>
      <c r="BG14" s="104"/>
      <c r="BH14" s="47" t="s">
        <v>228</v>
      </c>
      <c r="BI14" s="105"/>
      <c r="BJ14" s="48" t="s">
        <v>229</v>
      </c>
      <c r="BK14" s="138" t="str">
        <f t="shared" ref="BK14:BK22" si="27">IFERROR(BQ14,"")</f>
        <v/>
      </c>
      <c r="BL14" s="146">
        <f>MATCH(AT14,講座マスタ!A:A,0)-1</f>
        <v>0</v>
      </c>
      <c r="BM14" s="27">
        <f>IF(AU14="選択してください",0,HLOOKUP(AU14,会場マスタ!$1:$2,2,FALSE))</f>
        <v>0</v>
      </c>
      <c r="BN14" s="27">
        <f t="shared" si="8"/>
        <v>3</v>
      </c>
      <c r="BO14" s="147" t="str">
        <f>IF(AND(COUNTIF(AT14,"難病*"),OR(BA14={"吹田千里丘教室","枚方教室","布施教室","東岸和田教室"})),"交付証明書",INDEX(講座マスタ!$A$1:$N$30,MATCH(AT14,講座マスタ!$A:$A,0),MATCH(AU14,講座マスタ!$1:$1,)))</f>
        <v>選択してください</v>
      </c>
      <c r="BP14" s="146" t="str">
        <f>IF(OR(BL14=0,BM14=0),"",IFERROR(INDEX(氏名変更!$A$1:$N$30,MATCH(AT14,氏名変更!$A:$A,0),MATCH(AU14,氏名変更!$1:$1,0)),0))</f>
        <v/>
      </c>
      <c r="BQ14" s="113" t="str">
        <f t="shared" si="9"/>
        <v/>
      </c>
      <c r="BR14" s="132">
        <f t="shared" ref="BR14:BR22" si="28">IF(BL14=0,1,13-COUNTIF(BT14:CF14,""))</f>
        <v>1</v>
      </c>
      <c r="BS14" s="126">
        <f t="shared" ref="BS14:BS22" si="29">IF($BL14=0,1,"")</f>
        <v>1</v>
      </c>
      <c r="BT14" s="127">
        <f>IF(INDEX(講座マスタ!$A:$N,$BL14+1,BT$12)="－","",BT$12)</f>
        <v>2</v>
      </c>
      <c r="BU14" s="127">
        <f>IF(INDEX(講座マスタ!$A:$N,$BL14+1,BU$12)="－","",BU$12)</f>
        <v>3</v>
      </c>
      <c r="BV14" s="127">
        <f>IF(INDEX(講座マスタ!$A:$N,$BL14+1,BV$12)="－","",BV$12)</f>
        <v>4</v>
      </c>
      <c r="BW14" s="127">
        <f>IF(INDEX(講座マスタ!$A:$N,$BL14+1,BW$12)="－","",BW$12)</f>
        <v>5</v>
      </c>
      <c r="BX14" s="127">
        <f>IF(INDEX(講座マスタ!$A:$N,$BL14+1,BX$12)="－","",BX$12)</f>
        <v>6</v>
      </c>
      <c r="BY14" s="127">
        <f>IF(INDEX(講座マスタ!$A:$N,$BL14+1,BY$12)="－","",BY$12)</f>
        <v>7</v>
      </c>
      <c r="BZ14" s="127">
        <f>IF(INDEX(講座マスタ!$A:$N,$BL14+1,BZ$12)="－","",BZ$12)</f>
        <v>8</v>
      </c>
      <c r="CA14" s="127">
        <f>IF(INDEX(講座マスタ!$A:$N,$BL14+1,CA$12)="－","",CA$12)</f>
        <v>9</v>
      </c>
      <c r="CB14" s="127">
        <f>IF(INDEX(講座マスタ!$A:$N,$BL14+1,CB$12)="－","",CB$12)</f>
        <v>10</v>
      </c>
      <c r="CC14" s="127">
        <f>IF(INDEX(講座マスタ!$A:$N,$BL14+1,CC$12)="－","",CC$12)</f>
        <v>11</v>
      </c>
      <c r="CD14" s="127">
        <f>IF(INDEX(講座マスタ!$A:$N,$BL14+1,CD$12)="－","",CD$12)</f>
        <v>12</v>
      </c>
      <c r="CE14" s="127">
        <f>IF(INDEX(講座マスタ!$A:$N,$BL14+1,CE$12)="－","",CE$12)</f>
        <v>13</v>
      </c>
      <c r="CF14" s="127">
        <f>IF(INDEX(講座マスタ!$A:$N,$BL14+1,CF$12)="－","",CF$12)</f>
        <v>14</v>
      </c>
      <c r="CG14" s="127"/>
      <c r="CH14" s="128"/>
      <c r="CI14" s="126" t="str">
        <f t="shared" si="10"/>
        <v>講座を選択してください</v>
      </c>
      <c r="CJ14" s="133" t="str">
        <f t="shared" si="11"/>
        <v>東京都</v>
      </c>
      <c r="CK14" s="133" t="str">
        <f t="shared" si="12"/>
        <v>神奈川県</v>
      </c>
      <c r="CL14" s="133" t="str">
        <f t="shared" si="13"/>
        <v>埼玉県</v>
      </c>
      <c r="CM14" s="133" t="str">
        <f t="shared" si="14"/>
        <v>千葉県</v>
      </c>
      <c r="CN14" s="133" t="str">
        <f t="shared" si="15"/>
        <v>愛知県・岐阜県・三重県</v>
      </c>
      <c r="CO14" s="133" t="str">
        <f t="shared" si="16"/>
        <v>大阪府</v>
      </c>
      <c r="CP14" s="133" t="str">
        <f t="shared" si="17"/>
        <v>兵庫県</v>
      </c>
      <c r="CQ14" s="133" t="str">
        <f t="shared" si="18"/>
        <v>京都府</v>
      </c>
      <c r="CR14" s="133" t="str">
        <f t="shared" si="19"/>
        <v>奈良県</v>
      </c>
      <c r="CS14" s="133" t="str">
        <f t="shared" si="20"/>
        <v>滋賀県</v>
      </c>
      <c r="CT14" s="133" t="str">
        <f t="shared" si="21"/>
        <v>和歌山県</v>
      </c>
      <c r="CU14" s="133" t="str">
        <f t="shared" si="22"/>
        <v>広島県</v>
      </c>
      <c r="CV14" s="127" t="str">
        <f t="shared" si="23"/>
        <v>福岡県</v>
      </c>
      <c r="CW14" s="127"/>
      <c r="CX14" s="150"/>
      <c r="CY14" s="146" t="str">
        <f t="shared" ref="CY14:CY22" si="30">IF(DC14&gt;0,CY$12,"")</f>
        <v/>
      </c>
      <c r="CZ14" s="27" t="str">
        <f t="shared" ref="CZ14:CZ22" si="31">IF(DD14&gt;0,CZ$12,"")</f>
        <v/>
      </c>
      <c r="DA14" s="113" t="str">
        <f t="shared" ref="DA14:DA22" si="32">IF(DE14&gt;0,DA$12,"")</f>
        <v/>
      </c>
      <c r="DB14" s="146" t="str">
        <f t="shared" ref="DB14:DB22" si="33">IF(AND($BM$10=TRUE,BP14="－"),"氏名の変更はできません",IF(AND($BM$10=TRUE,$BL$10=FALSE,BP14="氏名変更可"),"旧氏名の修了証を全て同封ください",""))</f>
        <v/>
      </c>
      <c r="DC14" s="27">
        <f t="shared" ref="DC14:DC22" si="34">IF(BO14="－",BL14,0)</f>
        <v>0</v>
      </c>
      <c r="DD14" s="27">
        <f t="shared" si="25"/>
        <v>0</v>
      </c>
      <c r="DE14" s="113">
        <f t="shared" si="26"/>
        <v>0</v>
      </c>
    </row>
    <row r="15" spans="1:109" ht="18.75" customHeight="1">
      <c r="A15" s="63"/>
      <c r="B15" s="64" t="str">
        <f t="shared" si="2"/>
        <v>□</v>
      </c>
      <c r="C15" s="65" t="s">
        <v>225</v>
      </c>
      <c r="D15" s="65"/>
      <c r="E15" s="65"/>
      <c r="F15" s="65"/>
      <c r="G15" s="65"/>
      <c r="H15" s="65"/>
      <c r="I15" s="65"/>
      <c r="J15" s="65"/>
      <c r="K15" s="65"/>
      <c r="L15" s="65"/>
      <c r="M15" s="65"/>
      <c r="N15" s="65"/>
      <c r="O15" s="65"/>
      <c r="P15" s="65"/>
      <c r="Q15" s="65"/>
      <c r="R15" s="65"/>
      <c r="S15" s="67"/>
      <c r="T15" s="190" t="str">
        <f t="shared" si="3"/>
        <v/>
      </c>
      <c r="U15" s="191"/>
      <c r="V15" s="191"/>
      <c r="W15" s="65" t="s">
        <v>12</v>
      </c>
      <c r="X15" s="191" t="str">
        <f t="shared" si="4"/>
        <v/>
      </c>
      <c r="Y15" s="191"/>
      <c r="Z15" s="67" t="s">
        <v>13</v>
      </c>
      <c r="AA15" s="196" t="str">
        <f t="shared" si="5"/>
        <v/>
      </c>
      <c r="AB15" s="197"/>
      <c r="AC15" s="197"/>
      <c r="AD15" s="197"/>
      <c r="AE15" s="65" t="s">
        <v>14</v>
      </c>
      <c r="AF15" s="68"/>
      <c r="AG15" s="69"/>
      <c r="AH15" s="66" t="str">
        <f t="shared" ref="AH15:AH31" si="35">IF(OR(COUNTIF(AR15,"*本状*")&gt;0,COUNTIF(AR15,"*交付証明書*")&gt;0),"☑","□")</f>
        <v>□</v>
      </c>
      <c r="AI15" s="67"/>
      <c r="AJ15" s="69"/>
      <c r="AK15" s="66" t="str">
        <f t="shared" ref="AK15:AK24" si="36">IF(COUNTIF(AR15,"*携帯用*")&gt;0,"☑","□")</f>
        <v>□</v>
      </c>
      <c r="AL15" s="67"/>
      <c r="AN15" s="27">
        <v>3</v>
      </c>
      <c r="AP15" s="88" t="str">
        <f t="shared" si="6"/>
        <v/>
      </c>
      <c r="AR15" s="100" t="str">
        <f t="shared" si="7"/>
        <v/>
      </c>
      <c r="AS15" s="27">
        <v>3</v>
      </c>
      <c r="AT15" s="110" t="s">
        <v>222</v>
      </c>
      <c r="AU15" s="184" t="s">
        <v>222</v>
      </c>
      <c r="AV15" s="185"/>
      <c r="AW15" s="185"/>
      <c r="AX15" s="185"/>
      <c r="AY15" s="185"/>
      <c r="AZ15" s="186"/>
      <c r="BA15" s="111" t="s">
        <v>222</v>
      </c>
      <c r="BB15" s="166" t="s">
        <v>222</v>
      </c>
      <c r="BC15" s="167"/>
      <c r="BD15" s="167"/>
      <c r="BE15" s="167"/>
      <c r="BF15" s="168"/>
      <c r="BG15" s="104"/>
      <c r="BH15" s="47" t="s">
        <v>228</v>
      </c>
      <c r="BI15" s="105"/>
      <c r="BJ15" s="48" t="s">
        <v>229</v>
      </c>
      <c r="BK15" s="138" t="str">
        <f t="shared" si="27"/>
        <v/>
      </c>
      <c r="BL15" s="146">
        <f>MATCH(AT15,講座マスタ!A:A,0)-1</f>
        <v>0</v>
      </c>
      <c r="BM15" s="27">
        <f>IF(AU15="選択してください",0,HLOOKUP(AU15,会場マスタ!$1:$2,2,FALSE))</f>
        <v>0</v>
      </c>
      <c r="BN15" s="27">
        <f t="shared" si="8"/>
        <v>3</v>
      </c>
      <c r="BO15" s="147" t="str">
        <f>IF(AND(COUNTIF(AT15,"難病*"),OR(BA15={"吹田千里丘教室","枚方教室","布施教室","東岸和田教室"})),"交付証明書",INDEX(講座マスタ!$A$1:$N$30,MATCH(AT15,講座マスタ!$A:$A,0),MATCH(AU15,講座マスタ!$1:$1,)))</f>
        <v>選択してください</v>
      </c>
      <c r="BP15" s="146" t="str">
        <f>IF(OR(BL15=0,BM15=0),"",IFERROR(INDEX(氏名変更!$A$1:$N$30,MATCH(AT15,氏名変更!$A:$A,0),MATCH(AU15,氏名変更!$1:$1,0)),0))</f>
        <v/>
      </c>
      <c r="BQ15" s="113" t="str">
        <f t="shared" si="9"/>
        <v/>
      </c>
      <c r="BR15" s="132">
        <f t="shared" si="28"/>
        <v>1</v>
      </c>
      <c r="BS15" s="126">
        <f t="shared" si="29"/>
        <v>1</v>
      </c>
      <c r="BT15" s="127">
        <f>IF(INDEX(講座マスタ!$A:$N,$BL15+1,BT$12)="－","",BT$12)</f>
        <v>2</v>
      </c>
      <c r="BU15" s="127">
        <f>IF(INDEX(講座マスタ!$A:$N,$BL15+1,BU$12)="－","",BU$12)</f>
        <v>3</v>
      </c>
      <c r="BV15" s="127">
        <f>IF(INDEX(講座マスタ!$A:$N,$BL15+1,BV$12)="－","",BV$12)</f>
        <v>4</v>
      </c>
      <c r="BW15" s="127">
        <f>IF(INDEX(講座マスタ!$A:$N,$BL15+1,BW$12)="－","",BW$12)</f>
        <v>5</v>
      </c>
      <c r="BX15" s="127">
        <f>IF(INDEX(講座マスタ!$A:$N,$BL15+1,BX$12)="－","",BX$12)</f>
        <v>6</v>
      </c>
      <c r="BY15" s="127">
        <f>IF(INDEX(講座マスタ!$A:$N,$BL15+1,BY$12)="－","",BY$12)</f>
        <v>7</v>
      </c>
      <c r="BZ15" s="127">
        <f>IF(INDEX(講座マスタ!$A:$N,$BL15+1,BZ$12)="－","",BZ$12)</f>
        <v>8</v>
      </c>
      <c r="CA15" s="127">
        <f>IF(INDEX(講座マスタ!$A:$N,$BL15+1,CA$12)="－","",CA$12)</f>
        <v>9</v>
      </c>
      <c r="CB15" s="127">
        <f>IF(INDEX(講座マスタ!$A:$N,$BL15+1,CB$12)="－","",CB$12)</f>
        <v>10</v>
      </c>
      <c r="CC15" s="127">
        <f>IF(INDEX(講座マスタ!$A:$N,$BL15+1,CC$12)="－","",CC$12)</f>
        <v>11</v>
      </c>
      <c r="CD15" s="127">
        <f>IF(INDEX(講座マスタ!$A:$N,$BL15+1,CD$12)="－","",CD$12)</f>
        <v>12</v>
      </c>
      <c r="CE15" s="127">
        <f>IF(INDEX(講座マスタ!$A:$N,$BL15+1,CE$12)="－","",CE$12)</f>
        <v>13</v>
      </c>
      <c r="CF15" s="127">
        <f>IF(INDEX(講座マスタ!$A:$N,$BL15+1,CF$12)="－","",CF$12)</f>
        <v>14</v>
      </c>
      <c r="CG15" s="127"/>
      <c r="CH15" s="128"/>
      <c r="CI15" s="126" t="str">
        <f t="shared" si="10"/>
        <v>講座を選択してください</v>
      </c>
      <c r="CJ15" s="133" t="str">
        <f t="shared" si="11"/>
        <v>東京都</v>
      </c>
      <c r="CK15" s="133" t="str">
        <f t="shared" si="12"/>
        <v>神奈川県</v>
      </c>
      <c r="CL15" s="133" t="str">
        <f t="shared" si="13"/>
        <v>埼玉県</v>
      </c>
      <c r="CM15" s="133" t="str">
        <f t="shared" si="14"/>
        <v>千葉県</v>
      </c>
      <c r="CN15" s="133" t="str">
        <f t="shared" si="15"/>
        <v>愛知県・岐阜県・三重県</v>
      </c>
      <c r="CO15" s="133" t="str">
        <f t="shared" si="16"/>
        <v>大阪府</v>
      </c>
      <c r="CP15" s="133" t="str">
        <f t="shared" si="17"/>
        <v>兵庫県</v>
      </c>
      <c r="CQ15" s="133" t="str">
        <f t="shared" si="18"/>
        <v>京都府</v>
      </c>
      <c r="CR15" s="133" t="str">
        <f t="shared" si="19"/>
        <v>奈良県</v>
      </c>
      <c r="CS15" s="133" t="str">
        <f t="shared" si="20"/>
        <v>滋賀県</v>
      </c>
      <c r="CT15" s="133" t="str">
        <f t="shared" si="21"/>
        <v>和歌山県</v>
      </c>
      <c r="CU15" s="133" t="str">
        <f t="shared" si="22"/>
        <v>広島県</v>
      </c>
      <c r="CV15" s="127" t="str">
        <f t="shared" si="23"/>
        <v>福岡県</v>
      </c>
      <c r="CW15" s="127"/>
      <c r="CX15" s="150"/>
      <c r="CY15" s="146" t="str">
        <f t="shared" si="30"/>
        <v/>
      </c>
      <c r="CZ15" s="27" t="str">
        <f t="shared" si="31"/>
        <v/>
      </c>
      <c r="DA15" s="113" t="str">
        <f t="shared" si="32"/>
        <v/>
      </c>
      <c r="DB15" s="146" t="str">
        <f t="shared" si="33"/>
        <v/>
      </c>
      <c r="DC15" s="27">
        <f t="shared" si="34"/>
        <v>0</v>
      </c>
      <c r="DD15" s="27">
        <f t="shared" si="25"/>
        <v>0</v>
      </c>
      <c r="DE15" s="113">
        <f t="shared" si="26"/>
        <v>0</v>
      </c>
    </row>
    <row r="16" spans="1:109" ht="18.75" customHeight="1">
      <c r="A16" s="63"/>
      <c r="B16" s="64" t="str">
        <f t="shared" si="2"/>
        <v>□</v>
      </c>
      <c r="C16" s="65" t="s">
        <v>103</v>
      </c>
      <c r="D16" s="65"/>
      <c r="E16" s="65"/>
      <c r="F16" s="65"/>
      <c r="G16" s="65"/>
      <c r="H16" s="65"/>
      <c r="I16" s="65"/>
      <c r="J16" s="65"/>
      <c r="K16" s="65" t="s">
        <v>17</v>
      </c>
      <c r="L16" s="65"/>
      <c r="M16" s="65"/>
      <c r="N16" s="65"/>
      <c r="O16" s="65"/>
      <c r="P16" s="65"/>
      <c r="Q16" s="65"/>
      <c r="R16" s="65"/>
      <c r="S16" s="67"/>
      <c r="T16" s="190" t="str">
        <f t="shared" si="3"/>
        <v/>
      </c>
      <c r="U16" s="191"/>
      <c r="V16" s="191"/>
      <c r="W16" s="65" t="s">
        <v>12</v>
      </c>
      <c r="X16" s="191" t="str">
        <f t="shared" si="4"/>
        <v/>
      </c>
      <c r="Y16" s="191"/>
      <c r="Z16" s="67" t="s">
        <v>13</v>
      </c>
      <c r="AA16" s="196" t="str">
        <f t="shared" si="5"/>
        <v/>
      </c>
      <c r="AB16" s="197"/>
      <c r="AC16" s="197"/>
      <c r="AD16" s="197"/>
      <c r="AE16" s="65" t="s">
        <v>14</v>
      </c>
      <c r="AF16" s="68"/>
      <c r="AG16" s="69"/>
      <c r="AH16" s="66" t="str">
        <f t="shared" si="35"/>
        <v>□</v>
      </c>
      <c r="AI16" s="67"/>
      <c r="AJ16" s="69"/>
      <c r="AK16" s="66" t="str">
        <f t="shared" si="36"/>
        <v>□</v>
      </c>
      <c r="AL16" s="67"/>
      <c r="AN16" s="27">
        <v>4</v>
      </c>
      <c r="AP16" s="88" t="str">
        <f t="shared" si="6"/>
        <v/>
      </c>
      <c r="AR16" s="100" t="str">
        <f t="shared" si="7"/>
        <v/>
      </c>
      <c r="AS16" s="27">
        <v>4</v>
      </c>
      <c r="AT16" s="110" t="s">
        <v>222</v>
      </c>
      <c r="AU16" s="184" t="s">
        <v>222</v>
      </c>
      <c r="AV16" s="185"/>
      <c r="AW16" s="185"/>
      <c r="AX16" s="185"/>
      <c r="AY16" s="185"/>
      <c r="AZ16" s="186"/>
      <c r="BA16" s="111" t="s">
        <v>222</v>
      </c>
      <c r="BB16" s="166" t="s">
        <v>222</v>
      </c>
      <c r="BC16" s="167"/>
      <c r="BD16" s="167"/>
      <c r="BE16" s="167"/>
      <c r="BF16" s="168"/>
      <c r="BG16" s="104"/>
      <c r="BH16" s="47" t="s">
        <v>228</v>
      </c>
      <c r="BI16" s="105"/>
      <c r="BJ16" s="48" t="s">
        <v>229</v>
      </c>
      <c r="BK16" s="138" t="str">
        <f t="shared" si="27"/>
        <v/>
      </c>
      <c r="BL16" s="146">
        <f>MATCH(AT16,講座マスタ!A:A,0)-1</f>
        <v>0</v>
      </c>
      <c r="BM16" s="27">
        <f>IF(AU16="選択してください",0,HLOOKUP(AU16,会場マスタ!$1:$2,2,FALSE))</f>
        <v>0</v>
      </c>
      <c r="BN16" s="27">
        <f t="shared" si="8"/>
        <v>3</v>
      </c>
      <c r="BO16" s="147" t="str">
        <f>IF(AND(COUNTIF(AT16,"難病*"),OR(BA16={"吹田千里丘教室","枚方教室","布施教室","東岸和田教室"})),"交付証明書",INDEX(講座マスタ!$A$1:$N$30,MATCH(AT16,講座マスタ!$A:$A,0),MATCH(AU16,講座マスタ!$1:$1,)))</f>
        <v>選択してください</v>
      </c>
      <c r="BP16" s="146" t="str">
        <f>IF(OR(BL16=0,BM16=0),"",IFERROR(INDEX(氏名変更!$A$1:$N$30,MATCH(AT16,氏名変更!$A:$A,0),MATCH(AU16,氏名変更!$1:$1,0)),0))</f>
        <v/>
      </c>
      <c r="BQ16" s="113" t="str">
        <f t="shared" si="9"/>
        <v/>
      </c>
      <c r="BR16" s="132">
        <f t="shared" si="28"/>
        <v>1</v>
      </c>
      <c r="BS16" s="126">
        <f t="shared" si="29"/>
        <v>1</v>
      </c>
      <c r="BT16" s="127">
        <f>IF(INDEX(講座マスタ!$A:$N,$BL16+1,BT$12)="－","",BT$12)</f>
        <v>2</v>
      </c>
      <c r="BU16" s="127">
        <f>IF(INDEX(講座マスタ!$A:$N,$BL16+1,BU$12)="－","",BU$12)</f>
        <v>3</v>
      </c>
      <c r="BV16" s="127">
        <f>IF(INDEX(講座マスタ!$A:$N,$BL16+1,BV$12)="－","",BV$12)</f>
        <v>4</v>
      </c>
      <c r="BW16" s="127">
        <f>IF(INDEX(講座マスタ!$A:$N,$BL16+1,BW$12)="－","",BW$12)</f>
        <v>5</v>
      </c>
      <c r="BX16" s="127">
        <f>IF(INDEX(講座マスタ!$A:$N,$BL16+1,BX$12)="－","",BX$12)</f>
        <v>6</v>
      </c>
      <c r="BY16" s="127">
        <f>IF(INDEX(講座マスタ!$A:$N,$BL16+1,BY$12)="－","",BY$12)</f>
        <v>7</v>
      </c>
      <c r="BZ16" s="127">
        <f>IF(INDEX(講座マスタ!$A:$N,$BL16+1,BZ$12)="－","",BZ$12)</f>
        <v>8</v>
      </c>
      <c r="CA16" s="127">
        <f>IF(INDEX(講座マスタ!$A:$N,$BL16+1,CA$12)="－","",CA$12)</f>
        <v>9</v>
      </c>
      <c r="CB16" s="127">
        <f>IF(INDEX(講座マスタ!$A:$N,$BL16+1,CB$12)="－","",CB$12)</f>
        <v>10</v>
      </c>
      <c r="CC16" s="127">
        <f>IF(INDEX(講座マスタ!$A:$N,$BL16+1,CC$12)="－","",CC$12)</f>
        <v>11</v>
      </c>
      <c r="CD16" s="127">
        <f>IF(INDEX(講座マスタ!$A:$N,$BL16+1,CD$12)="－","",CD$12)</f>
        <v>12</v>
      </c>
      <c r="CE16" s="127">
        <f>IF(INDEX(講座マスタ!$A:$N,$BL16+1,CE$12)="－","",CE$12)</f>
        <v>13</v>
      </c>
      <c r="CF16" s="127">
        <f>IF(INDEX(講座マスタ!$A:$N,$BL16+1,CF$12)="－","",CF$12)</f>
        <v>14</v>
      </c>
      <c r="CG16" s="127"/>
      <c r="CH16" s="128"/>
      <c r="CI16" s="126" t="str">
        <f t="shared" si="10"/>
        <v>講座を選択してください</v>
      </c>
      <c r="CJ16" s="133" t="str">
        <f t="shared" si="11"/>
        <v>東京都</v>
      </c>
      <c r="CK16" s="133" t="str">
        <f t="shared" si="12"/>
        <v>神奈川県</v>
      </c>
      <c r="CL16" s="133" t="str">
        <f t="shared" si="13"/>
        <v>埼玉県</v>
      </c>
      <c r="CM16" s="133" t="str">
        <f t="shared" si="14"/>
        <v>千葉県</v>
      </c>
      <c r="CN16" s="133" t="str">
        <f t="shared" si="15"/>
        <v>愛知県・岐阜県・三重県</v>
      </c>
      <c r="CO16" s="133" t="str">
        <f t="shared" si="16"/>
        <v>大阪府</v>
      </c>
      <c r="CP16" s="133" t="str">
        <f t="shared" si="17"/>
        <v>兵庫県</v>
      </c>
      <c r="CQ16" s="133" t="str">
        <f t="shared" si="18"/>
        <v>京都府</v>
      </c>
      <c r="CR16" s="133" t="str">
        <f t="shared" si="19"/>
        <v>奈良県</v>
      </c>
      <c r="CS16" s="133" t="str">
        <f t="shared" si="20"/>
        <v>滋賀県</v>
      </c>
      <c r="CT16" s="133" t="str">
        <f t="shared" si="21"/>
        <v>和歌山県</v>
      </c>
      <c r="CU16" s="133" t="str">
        <f t="shared" si="22"/>
        <v>広島県</v>
      </c>
      <c r="CV16" s="127" t="str">
        <f t="shared" si="23"/>
        <v>福岡県</v>
      </c>
      <c r="CW16" s="127"/>
      <c r="CX16" s="150"/>
      <c r="CY16" s="146" t="str">
        <f t="shared" si="30"/>
        <v/>
      </c>
      <c r="CZ16" s="27" t="str">
        <f t="shared" si="31"/>
        <v/>
      </c>
      <c r="DA16" s="113" t="str">
        <f t="shared" si="32"/>
        <v/>
      </c>
      <c r="DB16" s="146" t="str">
        <f t="shared" si="33"/>
        <v/>
      </c>
      <c r="DC16" s="27">
        <f t="shared" si="34"/>
        <v>0</v>
      </c>
      <c r="DD16" s="27">
        <f t="shared" si="25"/>
        <v>0</v>
      </c>
      <c r="DE16" s="113">
        <f t="shared" si="26"/>
        <v>0</v>
      </c>
    </row>
    <row r="17" spans="1:109" ht="18.75" customHeight="1">
      <c r="A17" s="63"/>
      <c r="B17" s="64" t="str">
        <f t="shared" si="2"/>
        <v>□</v>
      </c>
      <c r="C17" s="65"/>
      <c r="D17" s="65"/>
      <c r="E17" s="65"/>
      <c r="F17" s="65"/>
      <c r="G17" s="65"/>
      <c r="H17" s="65"/>
      <c r="I17" s="65"/>
      <c r="J17" s="65"/>
      <c r="K17" s="65" t="s">
        <v>18</v>
      </c>
      <c r="L17" s="65"/>
      <c r="M17" s="65"/>
      <c r="N17" s="65"/>
      <c r="O17" s="65"/>
      <c r="P17" s="65"/>
      <c r="Q17" s="65"/>
      <c r="R17" s="65"/>
      <c r="S17" s="67"/>
      <c r="T17" s="190" t="str">
        <f t="shared" si="3"/>
        <v/>
      </c>
      <c r="U17" s="191"/>
      <c r="V17" s="191"/>
      <c r="W17" s="65" t="s">
        <v>12</v>
      </c>
      <c r="X17" s="191" t="str">
        <f t="shared" si="4"/>
        <v/>
      </c>
      <c r="Y17" s="191"/>
      <c r="Z17" s="67" t="s">
        <v>13</v>
      </c>
      <c r="AA17" s="196" t="str">
        <f t="shared" si="5"/>
        <v/>
      </c>
      <c r="AB17" s="197"/>
      <c r="AC17" s="197"/>
      <c r="AD17" s="197"/>
      <c r="AE17" s="65" t="s">
        <v>14</v>
      </c>
      <c r="AF17" s="68"/>
      <c r="AG17" s="69"/>
      <c r="AH17" s="66" t="str">
        <f t="shared" si="35"/>
        <v>□</v>
      </c>
      <c r="AI17" s="67"/>
      <c r="AJ17" s="69"/>
      <c r="AK17" s="66" t="str">
        <f t="shared" si="36"/>
        <v>□</v>
      </c>
      <c r="AL17" s="67"/>
      <c r="AN17" s="27">
        <v>5</v>
      </c>
      <c r="AP17" s="88" t="str">
        <f t="shared" si="6"/>
        <v/>
      </c>
      <c r="AR17" s="100" t="str">
        <f t="shared" ref="AR17:AR24" si="37">IF(AP17="","",INDEX($BB$13:$BL$22,MATCH(AN17,$BL$13:$BL$22,0),1))</f>
        <v/>
      </c>
      <c r="AS17" s="27">
        <v>5</v>
      </c>
      <c r="AT17" s="110" t="s">
        <v>222</v>
      </c>
      <c r="AU17" s="184" t="s">
        <v>222</v>
      </c>
      <c r="AV17" s="185"/>
      <c r="AW17" s="185"/>
      <c r="AX17" s="185"/>
      <c r="AY17" s="185"/>
      <c r="AZ17" s="186"/>
      <c r="BA17" s="111" t="s">
        <v>222</v>
      </c>
      <c r="BB17" s="166" t="s">
        <v>222</v>
      </c>
      <c r="BC17" s="167"/>
      <c r="BD17" s="167"/>
      <c r="BE17" s="167"/>
      <c r="BF17" s="168"/>
      <c r="BG17" s="104"/>
      <c r="BH17" s="47" t="s">
        <v>228</v>
      </c>
      <c r="BI17" s="105"/>
      <c r="BJ17" s="48" t="s">
        <v>229</v>
      </c>
      <c r="BK17" s="138" t="str">
        <f t="shared" si="27"/>
        <v/>
      </c>
      <c r="BL17" s="146">
        <f>MATCH(AT17,講座マスタ!A:A,0)-1</f>
        <v>0</v>
      </c>
      <c r="BM17" s="27">
        <f>IF(AU17="選択してください",0,HLOOKUP(AU17,会場マスタ!$1:$2,2,FALSE))</f>
        <v>0</v>
      </c>
      <c r="BN17" s="27">
        <f t="shared" si="8"/>
        <v>3</v>
      </c>
      <c r="BO17" s="147" t="str">
        <f>IF(AND(COUNTIF(AT17,"難病*"),OR(BA17={"吹田千里丘教室","枚方教室","布施教室","東岸和田教室"})),"交付証明書",INDEX(講座マスタ!$A$1:$N$30,MATCH(AT17,講座マスタ!$A:$A,0),MATCH(AU17,講座マスタ!$1:$1,)))</f>
        <v>選択してください</v>
      </c>
      <c r="BP17" s="146" t="str">
        <f>IF(OR(BL17=0,BM17=0),"",IFERROR(INDEX(氏名変更!$A$1:$N$30,MATCH(AT17,氏名変更!$A:$A,0),MATCH(AU17,氏名変更!$1:$1,0)),0))</f>
        <v/>
      </c>
      <c r="BQ17" s="113" t="str">
        <f t="shared" si="9"/>
        <v/>
      </c>
      <c r="BR17" s="132">
        <f t="shared" si="28"/>
        <v>1</v>
      </c>
      <c r="BS17" s="126">
        <f t="shared" si="29"/>
        <v>1</v>
      </c>
      <c r="BT17" s="127">
        <f>IF(INDEX(講座マスタ!$A:$N,$BL17+1,BT$12)="－","",BT$12)</f>
        <v>2</v>
      </c>
      <c r="BU17" s="127">
        <f>IF(INDEX(講座マスタ!$A:$N,$BL17+1,BU$12)="－","",BU$12)</f>
        <v>3</v>
      </c>
      <c r="BV17" s="127">
        <f>IF(INDEX(講座マスタ!$A:$N,$BL17+1,BV$12)="－","",BV$12)</f>
        <v>4</v>
      </c>
      <c r="BW17" s="127">
        <f>IF(INDEX(講座マスタ!$A:$N,$BL17+1,BW$12)="－","",BW$12)</f>
        <v>5</v>
      </c>
      <c r="BX17" s="127">
        <f>IF(INDEX(講座マスタ!$A:$N,$BL17+1,BX$12)="－","",BX$12)</f>
        <v>6</v>
      </c>
      <c r="BY17" s="127">
        <f>IF(INDEX(講座マスタ!$A:$N,$BL17+1,BY$12)="－","",BY$12)</f>
        <v>7</v>
      </c>
      <c r="BZ17" s="127">
        <f>IF(INDEX(講座マスタ!$A:$N,$BL17+1,BZ$12)="－","",BZ$12)</f>
        <v>8</v>
      </c>
      <c r="CA17" s="127">
        <f>IF(INDEX(講座マスタ!$A:$N,$BL17+1,CA$12)="－","",CA$12)</f>
        <v>9</v>
      </c>
      <c r="CB17" s="127">
        <f>IF(INDEX(講座マスタ!$A:$N,$BL17+1,CB$12)="－","",CB$12)</f>
        <v>10</v>
      </c>
      <c r="CC17" s="127">
        <f>IF(INDEX(講座マスタ!$A:$N,$BL17+1,CC$12)="－","",CC$12)</f>
        <v>11</v>
      </c>
      <c r="CD17" s="127">
        <f>IF(INDEX(講座マスタ!$A:$N,$BL17+1,CD$12)="－","",CD$12)</f>
        <v>12</v>
      </c>
      <c r="CE17" s="127">
        <f>IF(INDEX(講座マスタ!$A:$N,$BL17+1,CE$12)="－","",CE$12)</f>
        <v>13</v>
      </c>
      <c r="CF17" s="127">
        <f>IF(INDEX(講座マスタ!$A:$N,$BL17+1,CF$12)="－","",CF$12)</f>
        <v>14</v>
      </c>
      <c r="CG17" s="127"/>
      <c r="CH17" s="128"/>
      <c r="CI17" s="126" t="str">
        <f t="shared" si="10"/>
        <v>講座を選択してください</v>
      </c>
      <c r="CJ17" s="133" t="str">
        <f t="shared" si="11"/>
        <v>東京都</v>
      </c>
      <c r="CK17" s="133" t="str">
        <f t="shared" si="12"/>
        <v>神奈川県</v>
      </c>
      <c r="CL17" s="133" t="str">
        <f t="shared" si="13"/>
        <v>埼玉県</v>
      </c>
      <c r="CM17" s="133" t="str">
        <f t="shared" si="14"/>
        <v>千葉県</v>
      </c>
      <c r="CN17" s="133" t="str">
        <f t="shared" si="15"/>
        <v>愛知県・岐阜県・三重県</v>
      </c>
      <c r="CO17" s="133" t="str">
        <f t="shared" si="16"/>
        <v>大阪府</v>
      </c>
      <c r="CP17" s="133" t="str">
        <f t="shared" si="17"/>
        <v>兵庫県</v>
      </c>
      <c r="CQ17" s="133" t="str">
        <f t="shared" si="18"/>
        <v>京都府</v>
      </c>
      <c r="CR17" s="133" t="str">
        <f t="shared" si="19"/>
        <v>奈良県</v>
      </c>
      <c r="CS17" s="133" t="str">
        <f t="shared" si="20"/>
        <v>滋賀県</v>
      </c>
      <c r="CT17" s="133" t="str">
        <f t="shared" si="21"/>
        <v>和歌山県</v>
      </c>
      <c r="CU17" s="133" t="str">
        <f t="shared" si="22"/>
        <v>広島県</v>
      </c>
      <c r="CV17" s="127" t="str">
        <f t="shared" si="23"/>
        <v>福岡県</v>
      </c>
      <c r="CW17" s="127"/>
      <c r="CX17" s="150"/>
      <c r="CY17" s="146" t="str">
        <f t="shared" si="30"/>
        <v/>
      </c>
      <c r="CZ17" s="27" t="str">
        <f t="shared" si="31"/>
        <v/>
      </c>
      <c r="DA17" s="113" t="str">
        <f t="shared" si="32"/>
        <v/>
      </c>
      <c r="DB17" s="146" t="str">
        <f t="shared" si="33"/>
        <v/>
      </c>
      <c r="DC17" s="27">
        <f t="shared" si="34"/>
        <v>0</v>
      </c>
      <c r="DD17" s="27">
        <f t="shared" si="25"/>
        <v>0</v>
      </c>
      <c r="DE17" s="113">
        <f t="shared" si="26"/>
        <v>0</v>
      </c>
    </row>
    <row r="18" spans="1:109" ht="18.75" customHeight="1">
      <c r="A18" s="63"/>
      <c r="B18" s="64" t="str">
        <f t="shared" si="2"/>
        <v>□</v>
      </c>
      <c r="C18" s="65" t="s">
        <v>6</v>
      </c>
      <c r="D18" s="65"/>
      <c r="E18" s="65"/>
      <c r="F18" s="65"/>
      <c r="G18" s="65"/>
      <c r="H18" s="65"/>
      <c r="I18" s="65"/>
      <c r="J18" s="65"/>
      <c r="K18" s="65" t="s">
        <v>19</v>
      </c>
      <c r="L18" s="65"/>
      <c r="M18" s="65"/>
      <c r="N18" s="65"/>
      <c r="O18" s="65"/>
      <c r="P18" s="65"/>
      <c r="Q18" s="65"/>
      <c r="R18" s="65"/>
      <c r="S18" s="67"/>
      <c r="T18" s="190" t="str">
        <f t="shared" si="3"/>
        <v/>
      </c>
      <c r="U18" s="191"/>
      <c r="V18" s="191"/>
      <c r="W18" s="65" t="s">
        <v>12</v>
      </c>
      <c r="X18" s="191" t="str">
        <f t="shared" si="4"/>
        <v/>
      </c>
      <c r="Y18" s="191"/>
      <c r="Z18" s="67" t="s">
        <v>13</v>
      </c>
      <c r="AA18" s="196" t="str">
        <f t="shared" si="5"/>
        <v/>
      </c>
      <c r="AB18" s="197"/>
      <c r="AC18" s="197"/>
      <c r="AD18" s="197"/>
      <c r="AE18" s="65" t="s">
        <v>14</v>
      </c>
      <c r="AF18" s="68"/>
      <c r="AG18" s="69"/>
      <c r="AH18" s="66" t="str">
        <f t="shared" si="35"/>
        <v>□</v>
      </c>
      <c r="AI18" s="67"/>
      <c r="AJ18" s="69"/>
      <c r="AK18" s="66" t="str">
        <f t="shared" si="36"/>
        <v>□</v>
      </c>
      <c r="AL18" s="67"/>
      <c r="AN18" s="27">
        <v>6</v>
      </c>
      <c r="AP18" s="88" t="str">
        <f t="shared" si="6"/>
        <v/>
      </c>
      <c r="AR18" s="100" t="str">
        <f t="shared" si="37"/>
        <v/>
      </c>
      <c r="AS18" s="27">
        <v>6</v>
      </c>
      <c r="AT18" s="110" t="s">
        <v>222</v>
      </c>
      <c r="AU18" s="184" t="s">
        <v>222</v>
      </c>
      <c r="AV18" s="185"/>
      <c r="AW18" s="185"/>
      <c r="AX18" s="185"/>
      <c r="AY18" s="185"/>
      <c r="AZ18" s="186"/>
      <c r="BA18" s="111" t="s">
        <v>222</v>
      </c>
      <c r="BB18" s="166" t="s">
        <v>222</v>
      </c>
      <c r="BC18" s="167"/>
      <c r="BD18" s="167"/>
      <c r="BE18" s="167"/>
      <c r="BF18" s="168"/>
      <c r="BG18" s="104"/>
      <c r="BH18" s="47" t="s">
        <v>228</v>
      </c>
      <c r="BI18" s="105"/>
      <c r="BJ18" s="48" t="s">
        <v>229</v>
      </c>
      <c r="BK18" s="138" t="str">
        <f t="shared" si="27"/>
        <v/>
      </c>
      <c r="BL18" s="146">
        <f>MATCH(AT18,講座マスタ!A:A,0)-1</f>
        <v>0</v>
      </c>
      <c r="BM18" s="27">
        <f>IF(AU18="選択してください",0,HLOOKUP(AU18,会場マスタ!$1:$2,2,FALSE))</f>
        <v>0</v>
      </c>
      <c r="BN18" s="27">
        <f t="shared" si="8"/>
        <v>3</v>
      </c>
      <c r="BO18" s="147" t="str">
        <f>IF(AND(COUNTIF(AT18,"難病*"),OR(BA18={"吹田千里丘教室","枚方教室","布施教室","東岸和田教室"})),"交付証明書",INDEX(講座マスタ!$A$1:$N$30,MATCH(AT18,講座マスタ!$A:$A,0),MATCH(AU18,講座マスタ!$1:$1,)))</f>
        <v>選択してください</v>
      </c>
      <c r="BP18" s="146" t="str">
        <f>IF(OR(BL18=0,BM18=0),"",IFERROR(INDEX(氏名変更!$A$1:$N$30,MATCH(AT18,氏名変更!$A:$A,0),MATCH(AU18,氏名変更!$1:$1,0)),0))</f>
        <v/>
      </c>
      <c r="BQ18" s="113" t="str">
        <f t="shared" si="9"/>
        <v/>
      </c>
      <c r="BR18" s="132">
        <f t="shared" si="28"/>
        <v>1</v>
      </c>
      <c r="BS18" s="126">
        <f t="shared" si="29"/>
        <v>1</v>
      </c>
      <c r="BT18" s="127">
        <f>IF(INDEX(講座マスタ!$A:$N,$BL18+1,BT$12)="－","",BT$12)</f>
        <v>2</v>
      </c>
      <c r="BU18" s="127">
        <f>IF(INDEX(講座マスタ!$A:$N,$BL18+1,BU$12)="－","",BU$12)</f>
        <v>3</v>
      </c>
      <c r="BV18" s="127">
        <f>IF(INDEX(講座マスタ!$A:$N,$BL18+1,BV$12)="－","",BV$12)</f>
        <v>4</v>
      </c>
      <c r="BW18" s="127">
        <f>IF(INDEX(講座マスタ!$A:$N,$BL18+1,BW$12)="－","",BW$12)</f>
        <v>5</v>
      </c>
      <c r="BX18" s="127">
        <f>IF(INDEX(講座マスタ!$A:$N,$BL18+1,BX$12)="－","",BX$12)</f>
        <v>6</v>
      </c>
      <c r="BY18" s="127">
        <f>IF(INDEX(講座マスタ!$A:$N,$BL18+1,BY$12)="－","",BY$12)</f>
        <v>7</v>
      </c>
      <c r="BZ18" s="127">
        <f>IF(INDEX(講座マスタ!$A:$N,$BL18+1,BZ$12)="－","",BZ$12)</f>
        <v>8</v>
      </c>
      <c r="CA18" s="127">
        <f>IF(INDEX(講座マスタ!$A:$N,$BL18+1,CA$12)="－","",CA$12)</f>
        <v>9</v>
      </c>
      <c r="CB18" s="127">
        <f>IF(INDEX(講座マスタ!$A:$N,$BL18+1,CB$12)="－","",CB$12)</f>
        <v>10</v>
      </c>
      <c r="CC18" s="127">
        <f>IF(INDEX(講座マスタ!$A:$N,$BL18+1,CC$12)="－","",CC$12)</f>
        <v>11</v>
      </c>
      <c r="CD18" s="127">
        <f>IF(INDEX(講座マスタ!$A:$N,$BL18+1,CD$12)="－","",CD$12)</f>
        <v>12</v>
      </c>
      <c r="CE18" s="127">
        <f>IF(INDEX(講座マスタ!$A:$N,$BL18+1,CE$12)="－","",CE$12)</f>
        <v>13</v>
      </c>
      <c r="CF18" s="127">
        <f>IF(INDEX(講座マスタ!$A:$N,$BL18+1,CF$12)="－","",CF$12)</f>
        <v>14</v>
      </c>
      <c r="CG18" s="127"/>
      <c r="CH18" s="128"/>
      <c r="CI18" s="126" t="str">
        <f t="shared" si="10"/>
        <v>講座を選択してください</v>
      </c>
      <c r="CJ18" s="133" t="str">
        <f t="shared" si="11"/>
        <v>東京都</v>
      </c>
      <c r="CK18" s="133" t="str">
        <f t="shared" si="12"/>
        <v>神奈川県</v>
      </c>
      <c r="CL18" s="133" t="str">
        <f t="shared" si="13"/>
        <v>埼玉県</v>
      </c>
      <c r="CM18" s="133" t="str">
        <f t="shared" si="14"/>
        <v>千葉県</v>
      </c>
      <c r="CN18" s="133" t="str">
        <f t="shared" si="15"/>
        <v>愛知県・岐阜県・三重県</v>
      </c>
      <c r="CO18" s="133" t="str">
        <f t="shared" si="16"/>
        <v>大阪府</v>
      </c>
      <c r="CP18" s="133" t="str">
        <f t="shared" si="17"/>
        <v>兵庫県</v>
      </c>
      <c r="CQ18" s="133" t="str">
        <f t="shared" si="18"/>
        <v>京都府</v>
      </c>
      <c r="CR18" s="133" t="str">
        <f t="shared" si="19"/>
        <v>奈良県</v>
      </c>
      <c r="CS18" s="133" t="str">
        <f t="shared" si="20"/>
        <v>滋賀県</v>
      </c>
      <c r="CT18" s="133" t="str">
        <f t="shared" si="21"/>
        <v>和歌山県</v>
      </c>
      <c r="CU18" s="133" t="str">
        <f t="shared" si="22"/>
        <v>広島県</v>
      </c>
      <c r="CV18" s="127" t="str">
        <f t="shared" si="23"/>
        <v>福岡県</v>
      </c>
      <c r="CW18" s="127"/>
      <c r="CX18" s="150"/>
      <c r="CY18" s="146" t="str">
        <f t="shared" si="30"/>
        <v/>
      </c>
      <c r="CZ18" s="27" t="str">
        <f t="shared" si="31"/>
        <v/>
      </c>
      <c r="DA18" s="113" t="str">
        <f t="shared" si="32"/>
        <v/>
      </c>
      <c r="DB18" s="146" t="str">
        <f t="shared" si="33"/>
        <v/>
      </c>
      <c r="DC18" s="27">
        <f t="shared" si="34"/>
        <v>0</v>
      </c>
      <c r="DD18" s="27">
        <f t="shared" si="25"/>
        <v>0</v>
      </c>
      <c r="DE18" s="113">
        <f t="shared" si="26"/>
        <v>0</v>
      </c>
    </row>
    <row r="19" spans="1:109" ht="18.75" customHeight="1">
      <c r="A19" s="63"/>
      <c r="B19" s="64" t="str">
        <f t="shared" si="2"/>
        <v>□</v>
      </c>
      <c r="C19" s="65"/>
      <c r="D19" s="65"/>
      <c r="E19" s="65"/>
      <c r="F19" s="65"/>
      <c r="G19" s="65"/>
      <c r="H19" s="65"/>
      <c r="I19" s="65"/>
      <c r="J19" s="65"/>
      <c r="K19" s="65" t="s">
        <v>20</v>
      </c>
      <c r="L19" s="65"/>
      <c r="M19" s="65"/>
      <c r="N19" s="65"/>
      <c r="O19" s="65"/>
      <c r="P19" s="65"/>
      <c r="Q19" s="65"/>
      <c r="R19" s="65"/>
      <c r="S19" s="67"/>
      <c r="T19" s="190" t="str">
        <f t="shared" si="3"/>
        <v/>
      </c>
      <c r="U19" s="191"/>
      <c r="V19" s="191"/>
      <c r="W19" s="65" t="s">
        <v>12</v>
      </c>
      <c r="X19" s="191" t="str">
        <f t="shared" si="4"/>
        <v/>
      </c>
      <c r="Y19" s="191"/>
      <c r="Z19" s="67" t="s">
        <v>13</v>
      </c>
      <c r="AA19" s="196" t="str">
        <f t="shared" si="5"/>
        <v/>
      </c>
      <c r="AB19" s="197"/>
      <c r="AC19" s="197"/>
      <c r="AD19" s="197"/>
      <c r="AE19" s="65" t="s">
        <v>14</v>
      </c>
      <c r="AF19" s="68"/>
      <c r="AG19" s="69"/>
      <c r="AH19" s="66" t="str">
        <f t="shared" si="35"/>
        <v>□</v>
      </c>
      <c r="AI19" s="67"/>
      <c r="AJ19" s="69"/>
      <c r="AK19" s="66" t="str">
        <f t="shared" si="36"/>
        <v>□</v>
      </c>
      <c r="AL19" s="67"/>
      <c r="AN19" s="27">
        <v>7</v>
      </c>
      <c r="AP19" s="88" t="str">
        <f t="shared" si="6"/>
        <v/>
      </c>
      <c r="AR19" s="100" t="str">
        <f t="shared" si="37"/>
        <v/>
      </c>
      <c r="AS19" s="27">
        <v>7</v>
      </c>
      <c r="AT19" s="110" t="s">
        <v>222</v>
      </c>
      <c r="AU19" s="184" t="s">
        <v>222</v>
      </c>
      <c r="AV19" s="185"/>
      <c r="AW19" s="185"/>
      <c r="AX19" s="185"/>
      <c r="AY19" s="185"/>
      <c r="AZ19" s="186"/>
      <c r="BA19" s="111" t="s">
        <v>222</v>
      </c>
      <c r="BB19" s="166" t="s">
        <v>222</v>
      </c>
      <c r="BC19" s="167"/>
      <c r="BD19" s="167"/>
      <c r="BE19" s="167"/>
      <c r="BF19" s="168"/>
      <c r="BG19" s="104"/>
      <c r="BH19" s="47" t="s">
        <v>228</v>
      </c>
      <c r="BI19" s="105"/>
      <c r="BJ19" s="48" t="s">
        <v>229</v>
      </c>
      <c r="BK19" s="138" t="str">
        <f t="shared" si="27"/>
        <v/>
      </c>
      <c r="BL19" s="146">
        <f>MATCH(AT19,講座マスタ!A:A,0)-1</f>
        <v>0</v>
      </c>
      <c r="BM19" s="27">
        <f>IF(AU19="選択してください",0,HLOOKUP(AU19,会場マスタ!$1:$2,2,FALSE))</f>
        <v>0</v>
      </c>
      <c r="BN19" s="27">
        <f t="shared" si="8"/>
        <v>3</v>
      </c>
      <c r="BO19" s="147" t="str">
        <f>IF(AND(COUNTIF(AT19,"難病*"),OR(BA19={"吹田千里丘教室","枚方教室","布施教室","東岸和田教室"})),"交付証明書",INDEX(講座マスタ!$A$1:$N$30,MATCH(AT19,講座マスタ!$A:$A,0),MATCH(AU19,講座マスタ!$1:$1,)))</f>
        <v>選択してください</v>
      </c>
      <c r="BP19" s="146" t="str">
        <f>IF(OR(BL19=0,BM19=0),"",IFERROR(INDEX(氏名変更!$A$1:$N$30,MATCH(AT19,氏名変更!$A:$A,0),MATCH(AU19,氏名変更!$1:$1,0)),0))</f>
        <v/>
      </c>
      <c r="BQ19" s="113" t="str">
        <f t="shared" si="9"/>
        <v/>
      </c>
      <c r="BR19" s="132">
        <f t="shared" si="28"/>
        <v>1</v>
      </c>
      <c r="BS19" s="126">
        <f t="shared" si="29"/>
        <v>1</v>
      </c>
      <c r="BT19" s="127">
        <f>IF(INDEX(講座マスタ!$A:$N,$BL19+1,BT$12)="－","",BT$12)</f>
        <v>2</v>
      </c>
      <c r="BU19" s="127">
        <f>IF(INDEX(講座マスタ!$A:$N,$BL19+1,BU$12)="－","",BU$12)</f>
        <v>3</v>
      </c>
      <c r="BV19" s="127">
        <f>IF(INDEX(講座マスタ!$A:$N,$BL19+1,BV$12)="－","",BV$12)</f>
        <v>4</v>
      </c>
      <c r="BW19" s="127">
        <f>IF(INDEX(講座マスタ!$A:$N,$BL19+1,BW$12)="－","",BW$12)</f>
        <v>5</v>
      </c>
      <c r="BX19" s="127">
        <f>IF(INDEX(講座マスタ!$A:$N,$BL19+1,BX$12)="－","",BX$12)</f>
        <v>6</v>
      </c>
      <c r="BY19" s="127">
        <f>IF(INDEX(講座マスタ!$A:$N,$BL19+1,BY$12)="－","",BY$12)</f>
        <v>7</v>
      </c>
      <c r="BZ19" s="127">
        <f>IF(INDEX(講座マスタ!$A:$N,$BL19+1,BZ$12)="－","",BZ$12)</f>
        <v>8</v>
      </c>
      <c r="CA19" s="127">
        <f>IF(INDEX(講座マスタ!$A:$N,$BL19+1,CA$12)="－","",CA$12)</f>
        <v>9</v>
      </c>
      <c r="CB19" s="127">
        <f>IF(INDEX(講座マスタ!$A:$N,$BL19+1,CB$12)="－","",CB$12)</f>
        <v>10</v>
      </c>
      <c r="CC19" s="127">
        <f>IF(INDEX(講座マスタ!$A:$N,$BL19+1,CC$12)="－","",CC$12)</f>
        <v>11</v>
      </c>
      <c r="CD19" s="127">
        <f>IF(INDEX(講座マスタ!$A:$N,$BL19+1,CD$12)="－","",CD$12)</f>
        <v>12</v>
      </c>
      <c r="CE19" s="127">
        <f>IF(INDEX(講座マスタ!$A:$N,$BL19+1,CE$12)="－","",CE$12)</f>
        <v>13</v>
      </c>
      <c r="CF19" s="127">
        <f>IF(INDEX(講座マスタ!$A:$N,$BL19+1,CF$12)="－","",CF$12)</f>
        <v>14</v>
      </c>
      <c r="CG19" s="127"/>
      <c r="CH19" s="128"/>
      <c r="CI19" s="126" t="str">
        <f t="shared" si="10"/>
        <v>講座を選択してください</v>
      </c>
      <c r="CJ19" s="133" t="str">
        <f t="shared" si="11"/>
        <v>東京都</v>
      </c>
      <c r="CK19" s="133" t="str">
        <f t="shared" si="12"/>
        <v>神奈川県</v>
      </c>
      <c r="CL19" s="133" t="str">
        <f t="shared" si="13"/>
        <v>埼玉県</v>
      </c>
      <c r="CM19" s="133" t="str">
        <f t="shared" si="14"/>
        <v>千葉県</v>
      </c>
      <c r="CN19" s="133" t="str">
        <f t="shared" si="15"/>
        <v>愛知県・岐阜県・三重県</v>
      </c>
      <c r="CO19" s="133" t="str">
        <f t="shared" si="16"/>
        <v>大阪府</v>
      </c>
      <c r="CP19" s="133" t="str">
        <f t="shared" si="17"/>
        <v>兵庫県</v>
      </c>
      <c r="CQ19" s="133" t="str">
        <f t="shared" si="18"/>
        <v>京都府</v>
      </c>
      <c r="CR19" s="133" t="str">
        <f t="shared" si="19"/>
        <v>奈良県</v>
      </c>
      <c r="CS19" s="133" t="str">
        <f t="shared" si="20"/>
        <v>滋賀県</v>
      </c>
      <c r="CT19" s="133" t="str">
        <f t="shared" si="21"/>
        <v>和歌山県</v>
      </c>
      <c r="CU19" s="133" t="str">
        <f t="shared" si="22"/>
        <v>広島県</v>
      </c>
      <c r="CV19" s="127" t="str">
        <f t="shared" si="23"/>
        <v>福岡県</v>
      </c>
      <c r="CW19" s="127"/>
      <c r="CX19" s="150"/>
      <c r="CY19" s="146" t="str">
        <f t="shared" si="30"/>
        <v/>
      </c>
      <c r="CZ19" s="27" t="str">
        <f t="shared" si="31"/>
        <v/>
      </c>
      <c r="DA19" s="113" t="str">
        <f t="shared" si="32"/>
        <v/>
      </c>
      <c r="DB19" s="146" t="str">
        <f t="shared" si="33"/>
        <v/>
      </c>
      <c r="DC19" s="27">
        <f t="shared" si="34"/>
        <v>0</v>
      </c>
      <c r="DD19" s="27">
        <f t="shared" si="25"/>
        <v>0</v>
      </c>
      <c r="DE19" s="113">
        <f t="shared" si="26"/>
        <v>0</v>
      </c>
    </row>
    <row r="20" spans="1:109" ht="18.75" customHeight="1">
      <c r="A20" s="63"/>
      <c r="B20" s="64" t="str">
        <f t="shared" si="2"/>
        <v>□</v>
      </c>
      <c r="C20" s="65" t="s">
        <v>59</v>
      </c>
      <c r="D20" s="65"/>
      <c r="E20" s="65"/>
      <c r="F20" s="65"/>
      <c r="G20" s="65"/>
      <c r="H20" s="65"/>
      <c r="I20" s="65"/>
      <c r="J20" s="65"/>
      <c r="K20" s="65"/>
      <c r="L20" s="65"/>
      <c r="M20" s="65"/>
      <c r="N20" s="65"/>
      <c r="O20" s="65"/>
      <c r="P20" s="65"/>
      <c r="Q20" s="65"/>
      <c r="R20" s="65"/>
      <c r="S20" s="67"/>
      <c r="T20" s="190" t="str">
        <f t="shared" si="3"/>
        <v/>
      </c>
      <c r="U20" s="191"/>
      <c r="V20" s="191"/>
      <c r="W20" s="65" t="s">
        <v>12</v>
      </c>
      <c r="X20" s="191" t="str">
        <f t="shared" si="4"/>
        <v/>
      </c>
      <c r="Y20" s="191"/>
      <c r="Z20" s="67" t="s">
        <v>13</v>
      </c>
      <c r="AA20" s="196" t="str">
        <f t="shared" si="5"/>
        <v/>
      </c>
      <c r="AB20" s="197"/>
      <c r="AC20" s="197"/>
      <c r="AD20" s="197"/>
      <c r="AE20" s="65" t="s">
        <v>14</v>
      </c>
      <c r="AF20" s="68"/>
      <c r="AG20" s="69"/>
      <c r="AH20" s="66" t="str">
        <f t="shared" si="35"/>
        <v>□</v>
      </c>
      <c r="AI20" s="67"/>
      <c r="AJ20" s="69"/>
      <c r="AK20" s="66" t="str">
        <f t="shared" si="36"/>
        <v>□</v>
      </c>
      <c r="AL20" s="67"/>
      <c r="AN20" s="27">
        <v>8</v>
      </c>
      <c r="AP20" s="88" t="str">
        <f t="shared" si="6"/>
        <v/>
      </c>
      <c r="AR20" s="100" t="str">
        <f t="shared" si="37"/>
        <v/>
      </c>
      <c r="AS20" s="27">
        <v>8</v>
      </c>
      <c r="AT20" s="110" t="s">
        <v>222</v>
      </c>
      <c r="AU20" s="184" t="s">
        <v>222</v>
      </c>
      <c r="AV20" s="185"/>
      <c r="AW20" s="185"/>
      <c r="AX20" s="185"/>
      <c r="AY20" s="185"/>
      <c r="AZ20" s="186"/>
      <c r="BA20" s="111" t="s">
        <v>222</v>
      </c>
      <c r="BB20" s="166" t="s">
        <v>222</v>
      </c>
      <c r="BC20" s="167"/>
      <c r="BD20" s="167"/>
      <c r="BE20" s="167"/>
      <c r="BF20" s="168"/>
      <c r="BG20" s="104"/>
      <c r="BH20" s="47" t="s">
        <v>228</v>
      </c>
      <c r="BI20" s="105"/>
      <c r="BJ20" s="48" t="s">
        <v>229</v>
      </c>
      <c r="BK20" s="138" t="str">
        <f t="shared" si="27"/>
        <v/>
      </c>
      <c r="BL20" s="146">
        <f>MATCH(AT20,講座マスタ!A:A,0)-1</f>
        <v>0</v>
      </c>
      <c r="BM20" s="27">
        <f>IF(AU20="選択してください",0,HLOOKUP(AU20,会場マスタ!$1:$2,2,FALSE))</f>
        <v>0</v>
      </c>
      <c r="BN20" s="27">
        <f t="shared" si="8"/>
        <v>3</v>
      </c>
      <c r="BO20" s="147" t="str">
        <f>IF(AND(COUNTIF(AT20,"難病*"),OR(BA20={"吹田千里丘教室","枚方教室","布施教室","東岸和田教室"})),"交付証明書",INDEX(講座マスタ!$A$1:$N$30,MATCH(AT20,講座マスタ!$A:$A,0),MATCH(AU20,講座マスタ!$1:$1,)))</f>
        <v>選択してください</v>
      </c>
      <c r="BP20" s="146" t="str">
        <f>IF(OR(BL20=0,BM20=0),"",IFERROR(INDEX(氏名変更!$A$1:$N$30,MATCH(AT20,氏名変更!$A:$A,0),MATCH(AU20,氏名変更!$1:$1,0)),0))</f>
        <v/>
      </c>
      <c r="BQ20" s="113" t="str">
        <f t="shared" si="9"/>
        <v/>
      </c>
      <c r="BR20" s="132">
        <f t="shared" si="28"/>
        <v>1</v>
      </c>
      <c r="BS20" s="126">
        <f t="shared" si="29"/>
        <v>1</v>
      </c>
      <c r="BT20" s="127">
        <f>IF(INDEX(講座マスタ!$A:$N,$BL20+1,BT$12)="－","",BT$12)</f>
        <v>2</v>
      </c>
      <c r="BU20" s="127">
        <f>IF(INDEX(講座マスタ!$A:$N,$BL20+1,BU$12)="－","",BU$12)</f>
        <v>3</v>
      </c>
      <c r="BV20" s="127">
        <f>IF(INDEX(講座マスタ!$A:$N,$BL20+1,BV$12)="－","",BV$12)</f>
        <v>4</v>
      </c>
      <c r="BW20" s="127">
        <f>IF(INDEX(講座マスタ!$A:$N,$BL20+1,BW$12)="－","",BW$12)</f>
        <v>5</v>
      </c>
      <c r="BX20" s="127">
        <f>IF(INDEX(講座マスタ!$A:$N,$BL20+1,BX$12)="－","",BX$12)</f>
        <v>6</v>
      </c>
      <c r="BY20" s="127">
        <f>IF(INDEX(講座マスタ!$A:$N,$BL20+1,BY$12)="－","",BY$12)</f>
        <v>7</v>
      </c>
      <c r="BZ20" s="127">
        <f>IF(INDEX(講座マスタ!$A:$N,$BL20+1,BZ$12)="－","",BZ$12)</f>
        <v>8</v>
      </c>
      <c r="CA20" s="127">
        <f>IF(INDEX(講座マスタ!$A:$N,$BL20+1,CA$12)="－","",CA$12)</f>
        <v>9</v>
      </c>
      <c r="CB20" s="127">
        <f>IF(INDEX(講座マスタ!$A:$N,$BL20+1,CB$12)="－","",CB$12)</f>
        <v>10</v>
      </c>
      <c r="CC20" s="127">
        <f>IF(INDEX(講座マスタ!$A:$N,$BL20+1,CC$12)="－","",CC$12)</f>
        <v>11</v>
      </c>
      <c r="CD20" s="127">
        <f>IF(INDEX(講座マスタ!$A:$N,$BL20+1,CD$12)="－","",CD$12)</f>
        <v>12</v>
      </c>
      <c r="CE20" s="127">
        <f>IF(INDEX(講座マスタ!$A:$N,$BL20+1,CE$12)="－","",CE$12)</f>
        <v>13</v>
      </c>
      <c r="CF20" s="127">
        <f>IF(INDEX(講座マスタ!$A:$N,$BL20+1,CF$12)="－","",CF$12)</f>
        <v>14</v>
      </c>
      <c r="CG20" s="127"/>
      <c r="CH20" s="128"/>
      <c r="CI20" s="126" t="str">
        <f t="shared" si="10"/>
        <v>講座を選択してください</v>
      </c>
      <c r="CJ20" s="133" t="str">
        <f t="shared" si="11"/>
        <v>東京都</v>
      </c>
      <c r="CK20" s="133" t="str">
        <f t="shared" si="12"/>
        <v>神奈川県</v>
      </c>
      <c r="CL20" s="133" t="str">
        <f t="shared" si="13"/>
        <v>埼玉県</v>
      </c>
      <c r="CM20" s="133" t="str">
        <f t="shared" si="14"/>
        <v>千葉県</v>
      </c>
      <c r="CN20" s="133" t="str">
        <f t="shared" si="15"/>
        <v>愛知県・岐阜県・三重県</v>
      </c>
      <c r="CO20" s="133" t="str">
        <f t="shared" si="16"/>
        <v>大阪府</v>
      </c>
      <c r="CP20" s="133" t="str">
        <f t="shared" si="17"/>
        <v>兵庫県</v>
      </c>
      <c r="CQ20" s="133" t="str">
        <f t="shared" si="18"/>
        <v>京都府</v>
      </c>
      <c r="CR20" s="133" t="str">
        <f t="shared" si="19"/>
        <v>奈良県</v>
      </c>
      <c r="CS20" s="133" t="str">
        <f t="shared" si="20"/>
        <v>滋賀県</v>
      </c>
      <c r="CT20" s="133" t="str">
        <f t="shared" si="21"/>
        <v>和歌山県</v>
      </c>
      <c r="CU20" s="133" t="str">
        <f t="shared" si="22"/>
        <v>広島県</v>
      </c>
      <c r="CV20" s="127" t="str">
        <f t="shared" si="23"/>
        <v>福岡県</v>
      </c>
      <c r="CW20" s="127"/>
      <c r="CX20" s="150"/>
      <c r="CY20" s="146" t="str">
        <f t="shared" si="30"/>
        <v/>
      </c>
      <c r="CZ20" s="27" t="str">
        <f t="shared" si="31"/>
        <v/>
      </c>
      <c r="DA20" s="113" t="str">
        <f t="shared" si="32"/>
        <v/>
      </c>
      <c r="DB20" s="146" t="str">
        <f t="shared" si="33"/>
        <v/>
      </c>
      <c r="DC20" s="27">
        <f t="shared" si="34"/>
        <v>0</v>
      </c>
      <c r="DD20" s="27">
        <f t="shared" si="25"/>
        <v>0</v>
      </c>
      <c r="DE20" s="113">
        <f t="shared" si="26"/>
        <v>0</v>
      </c>
    </row>
    <row r="21" spans="1:109" ht="18.75" customHeight="1">
      <c r="A21" s="63"/>
      <c r="B21" s="64" t="str">
        <f t="shared" si="2"/>
        <v>□</v>
      </c>
      <c r="C21" s="65" t="s">
        <v>60</v>
      </c>
      <c r="D21" s="65"/>
      <c r="E21" s="65"/>
      <c r="F21" s="65"/>
      <c r="G21" s="65"/>
      <c r="H21" s="65"/>
      <c r="I21" s="65"/>
      <c r="J21" s="65"/>
      <c r="K21" s="65"/>
      <c r="L21" s="65" t="s">
        <v>61</v>
      </c>
      <c r="M21" s="65"/>
      <c r="N21" s="65"/>
      <c r="O21" s="65"/>
      <c r="P21" s="65"/>
      <c r="Q21" s="65"/>
      <c r="R21" s="65"/>
      <c r="S21" s="67"/>
      <c r="T21" s="190" t="str">
        <f t="shared" si="3"/>
        <v/>
      </c>
      <c r="U21" s="191"/>
      <c r="V21" s="191"/>
      <c r="W21" s="65" t="s">
        <v>12</v>
      </c>
      <c r="X21" s="191" t="str">
        <f t="shared" si="4"/>
        <v/>
      </c>
      <c r="Y21" s="191"/>
      <c r="Z21" s="67" t="s">
        <v>13</v>
      </c>
      <c r="AA21" s="196" t="str">
        <f t="shared" si="5"/>
        <v/>
      </c>
      <c r="AB21" s="197"/>
      <c r="AC21" s="197"/>
      <c r="AD21" s="197"/>
      <c r="AE21" s="65" t="s">
        <v>14</v>
      </c>
      <c r="AF21" s="68"/>
      <c r="AG21" s="69"/>
      <c r="AH21" s="66" t="str">
        <f t="shared" si="35"/>
        <v>□</v>
      </c>
      <c r="AI21" s="67"/>
      <c r="AJ21" s="69"/>
      <c r="AK21" s="66" t="str">
        <f t="shared" si="36"/>
        <v>□</v>
      </c>
      <c r="AL21" s="67"/>
      <c r="AN21" s="27">
        <v>9</v>
      </c>
      <c r="AP21" s="88" t="str">
        <f t="shared" si="6"/>
        <v/>
      </c>
      <c r="AR21" s="100" t="str">
        <f t="shared" si="37"/>
        <v/>
      </c>
      <c r="AS21" s="27">
        <v>9</v>
      </c>
      <c r="AT21" s="110" t="s">
        <v>222</v>
      </c>
      <c r="AU21" s="184" t="s">
        <v>222</v>
      </c>
      <c r="AV21" s="185"/>
      <c r="AW21" s="185"/>
      <c r="AX21" s="185"/>
      <c r="AY21" s="185"/>
      <c r="AZ21" s="186"/>
      <c r="BA21" s="111" t="s">
        <v>222</v>
      </c>
      <c r="BB21" s="166" t="s">
        <v>222</v>
      </c>
      <c r="BC21" s="167"/>
      <c r="BD21" s="167"/>
      <c r="BE21" s="167"/>
      <c r="BF21" s="168"/>
      <c r="BG21" s="104"/>
      <c r="BH21" s="47" t="s">
        <v>228</v>
      </c>
      <c r="BI21" s="105"/>
      <c r="BJ21" s="48" t="s">
        <v>229</v>
      </c>
      <c r="BK21" s="138" t="str">
        <f t="shared" si="27"/>
        <v/>
      </c>
      <c r="BL21" s="146">
        <f>MATCH(AT21,講座マスタ!A:A,0)-1</f>
        <v>0</v>
      </c>
      <c r="BM21" s="27">
        <f>IF(AU21="選択してください",0,HLOOKUP(AU21,会場マスタ!$1:$2,2,FALSE))</f>
        <v>0</v>
      </c>
      <c r="BN21" s="27">
        <f t="shared" si="8"/>
        <v>3</v>
      </c>
      <c r="BO21" s="147" t="str">
        <f>IF(AND(COUNTIF(AT21,"難病*"),OR(BA21={"吹田千里丘教室","枚方教室","布施教室","東岸和田教室"})),"交付証明書",INDEX(講座マスタ!$A$1:$N$30,MATCH(AT21,講座マスタ!$A:$A,0),MATCH(AU21,講座マスタ!$1:$1,)))</f>
        <v>選択してください</v>
      </c>
      <c r="BP21" s="146" t="str">
        <f>IF(OR(BL21=0,BM21=0),"",IFERROR(INDEX(氏名変更!$A$1:$N$30,MATCH(AT21,氏名変更!$A:$A,0),MATCH(AU21,氏名変更!$1:$1,0)),0))</f>
        <v/>
      </c>
      <c r="BQ21" s="113" t="str">
        <f t="shared" si="9"/>
        <v/>
      </c>
      <c r="BR21" s="132">
        <f t="shared" si="28"/>
        <v>1</v>
      </c>
      <c r="BS21" s="126">
        <f t="shared" si="29"/>
        <v>1</v>
      </c>
      <c r="BT21" s="127">
        <f>IF(INDEX(講座マスタ!$A:$N,$BL21+1,BT$12)="－","",BT$12)</f>
        <v>2</v>
      </c>
      <c r="BU21" s="127">
        <f>IF(INDEX(講座マスタ!$A:$N,$BL21+1,BU$12)="－","",BU$12)</f>
        <v>3</v>
      </c>
      <c r="BV21" s="127">
        <f>IF(INDEX(講座マスタ!$A:$N,$BL21+1,BV$12)="－","",BV$12)</f>
        <v>4</v>
      </c>
      <c r="BW21" s="127">
        <f>IF(INDEX(講座マスタ!$A:$N,$BL21+1,BW$12)="－","",BW$12)</f>
        <v>5</v>
      </c>
      <c r="BX21" s="127">
        <f>IF(INDEX(講座マスタ!$A:$N,$BL21+1,BX$12)="－","",BX$12)</f>
        <v>6</v>
      </c>
      <c r="BY21" s="127">
        <f>IF(INDEX(講座マスタ!$A:$N,$BL21+1,BY$12)="－","",BY$12)</f>
        <v>7</v>
      </c>
      <c r="BZ21" s="127">
        <f>IF(INDEX(講座マスタ!$A:$N,$BL21+1,BZ$12)="－","",BZ$12)</f>
        <v>8</v>
      </c>
      <c r="CA21" s="127">
        <f>IF(INDEX(講座マスタ!$A:$N,$BL21+1,CA$12)="－","",CA$12)</f>
        <v>9</v>
      </c>
      <c r="CB21" s="127">
        <f>IF(INDEX(講座マスタ!$A:$N,$BL21+1,CB$12)="－","",CB$12)</f>
        <v>10</v>
      </c>
      <c r="CC21" s="127">
        <f>IF(INDEX(講座マスタ!$A:$N,$BL21+1,CC$12)="－","",CC$12)</f>
        <v>11</v>
      </c>
      <c r="CD21" s="127">
        <f>IF(INDEX(講座マスタ!$A:$N,$BL21+1,CD$12)="－","",CD$12)</f>
        <v>12</v>
      </c>
      <c r="CE21" s="127">
        <f>IF(INDEX(講座マスタ!$A:$N,$BL21+1,CE$12)="－","",CE$12)</f>
        <v>13</v>
      </c>
      <c r="CF21" s="127">
        <f>IF(INDEX(講座マスタ!$A:$N,$BL21+1,CF$12)="－","",CF$12)</f>
        <v>14</v>
      </c>
      <c r="CG21" s="127"/>
      <c r="CH21" s="128"/>
      <c r="CI21" s="126" t="str">
        <f t="shared" si="10"/>
        <v>講座を選択してください</v>
      </c>
      <c r="CJ21" s="133" t="str">
        <f t="shared" si="11"/>
        <v>東京都</v>
      </c>
      <c r="CK21" s="133" t="str">
        <f t="shared" si="12"/>
        <v>神奈川県</v>
      </c>
      <c r="CL21" s="133" t="str">
        <f t="shared" si="13"/>
        <v>埼玉県</v>
      </c>
      <c r="CM21" s="133" t="str">
        <f t="shared" si="14"/>
        <v>千葉県</v>
      </c>
      <c r="CN21" s="133" t="str">
        <f t="shared" si="15"/>
        <v>愛知県・岐阜県・三重県</v>
      </c>
      <c r="CO21" s="133" t="str">
        <f t="shared" si="16"/>
        <v>大阪府</v>
      </c>
      <c r="CP21" s="133" t="str">
        <f t="shared" si="17"/>
        <v>兵庫県</v>
      </c>
      <c r="CQ21" s="133" t="str">
        <f t="shared" si="18"/>
        <v>京都府</v>
      </c>
      <c r="CR21" s="133" t="str">
        <f t="shared" si="19"/>
        <v>奈良県</v>
      </c>
      <c r="CS21" s="133" t="str">
        <f t="shared" si="20"/>
        <v>滋賀県</v>
      </c>
      <c r="CT21" s="133" t="str">
        <f t="shared" si="21"/>
        <v>和歌山県</v>
      </c>
      <c r="CU21" s="133" t="str">
        <f t="shared" si="22"/>
        <v>広島県</v>
      </c>
      <c r="CV21" s="127" t="str">
        <f t="shared" si="23"/>
        <v>福岡県</v>
      </c>
      <c r="CW21" s="127"/>
      <c r="CX21" s="150"/>
      <c r="CY21" s="146" t="str">
        <f t="shared" si="30"/>
        <v/>
      </c>
      <c r="CZ21" s="27" t="str">
        <f t="shared" si="31"/>
        <v/>
      </c>
      <c r="DA21" s="113" t="str">
        <f t="shared" si="32"/>
        <v/>
      </c>
      <c r="DB21" s="146" t="str">
        <f t="shared" si="33"/>
        <v/>
      </c>
      <c r="DC21" s="27">
        <f t="shared" si="34"/>
        <v>0</v>
      </c>
      <c r="DD21" s="27">
        <f t="shared" si="25"/>
        <v>0</v>
      </c>
      <c r="DE21" s="113">
        <f t="shared" si="26"/>
        <v>0</v>
      </c>
    </row>
    <row r="22" spans="1:109" ht="18.75" customHeight="1">
      <c r="A22" s="63"/>
      <c r="B22" s="64" t="str">
        <f t="shared" si="2"/>
        <v>□</v>
      </c>
      <c r="C22" s="65"/>
      <c r="D22" s="65"/>
      <c r="E22" s="65"/>
      <c r="F22" s="65"/>
      <c r="G22" s="65"/>
      <c r="H22" s="65"/>
      <c r="I22" s="65"/>
      <c r="J22" s="65"/>
      <c r="K22" s="65"/>
      <c r="L22" s="65" t="s">
        <v>62</v>
      </c>
      <c r="M22" s="65"/>
      <c r="N22" s="65"/>
      <c r="O22" s="65"/>
      <c r="P22" s="65"/>
      <c r="Q22" s="65"/>
      <c r="R22" s="65"/>
      <c r="S22" s="67"/>
      <c r="T22" s="190" t="str">
        <f t="shared" si="3"/>
        <v/>
      </c>
      <c r="U22" s="191"/>
      <c r="V22" s="191"/>
      <c r="W22" s="65" t="s">
        <v>12</v>
      </c>
      <c r="X22" s="191" t="str">
        <f t="shared" si="4"/>
        <v/>
      </c>
      <c r="Y22" s="191"/>
      <c r="Z22" s="67" t="s">
        <v>13</v>
      </c>
      <c r="AA22" s="196" t="str">
        <f t="shared" si="5"/>
        <v/>
      </c>
      <c r="AB22" s="197"/>
      <c r="AC22" s="197"/>
      <c r="AD22" s="197"/>
      <c r="AE22" s="65" t="s">
        <v>14</v>
      </c>
      <c r="AF22" s="68"/>
      <c r="AG22" s="69"/>
      <c r="AH22" s="66" t="str">
        <f t="shared" si="35"/>
        <v>□</v>
      </c>
      <c r="AI22" s="67"/>
      <c r="AJ22" s="69"/>
      <c r="AK22" s="66" t="str">
        <f t="shared" si="36"/>
        <v>□</v>
      </c>
      <c r="AL22" s="67"/>
      <c r="AN22" s="27">
        <v>10</v>
      </c>
      <c r="AP22" s="88" t="str">
        <f t="shared" si="6"/>
        <v/>
      </c>
      <c r="AR22" s="100" t="str">
        <f t="shared" si="37"/>
        <v/>
      </c>
      <c r="AS22" s="27">
        <v>10</v>
      </c>
      <c r="AT22" s="110" t="s">
        <v>222</v>
      </c>
      <c r="AU22" s="184" t="s">
        <v>222</v>
      </c>
      <c r="AV22" s="185"/>
      <c r="AW22" s="185"/>
      <c r="AX22" s="185"/>
      <c r="AY22" s="185"/>
      <c r="AZ22" s="186"/>
      <c r="BA22" s="111" t="s">
        <v>222</v>
      </c>
      <c r="BB22" s="166" t="s">
        <v>222</v>
      </c>
      <c r="BC22" s="167"/>
      <c r="BD22" s="167"/>
      <c r="BE22" s="167"/>
      <c r="BF22" s="168"/>
      <c r="BG22" s="104"/>
      <c r="BH22" s="47" t="s">
        <v>228</v>
      </c>
      <c r="BI22" s="105"/>
      <c r="BJ22" s="48" t="s">
        <v>229</v>
      </c>
      <c r="BK22" s="138" t="str">
        <f t="shared" si="27"/>
        <v/>
      </c>
      <c r="BL22" s="119">
        <f>MATCH(AT22,講座マスタ!A:A,0)-1</f>
        <v>0</v>
      </c>
      <c r="BM22" s="98">
        <f>IF(AU22="選択してください",0,HLOOKUP(AU22,会場マスタ!$1:$2,2,FALSE))</f>
        <v>0</v>
      </c>
      <c r="BN22" s="98">
        <f t="shared" si="8"/>
        <v>3</v>
      </c>
      <c r="BO22" s="148" t="str">
        <f>IF(AND(COUNTIF(AT22,"難病*"),OR(BA22={"吹田千里丘教室","枚方教室","布施教室","東岸和田教室"})),"交付証明書",INDEX(講座マスタ!$A$1:$N$30,MATCH(AT22,講座マスタ!$A:$A,0),MATCH(AU22,講座マスタ!$1:$1,)))</f>
        <v>選択してください</v>
      </c>
      <c r="BP22" s="119" t="str">
        <f>IF(OR(BL22=0,BM22=0),"",IFERROR(INDEX(氏名変更!$A$1:$N$30,MATCH(AT22,氏名変更!$A:$A,0),MATCH(AU22,氏名変更!$1:$1,0)),0))</f>
        <v/>
      </c>
      <c r="BQ22" s="99" t="str">
        <f t="shared" si="9"/>
        <v/>
      </c>
      <c r="BR22" s="132">
        <f t="shared" si="28"/>
        <v>1</v>
      </c>
      <c r="BS22" s="129">
        <f t="shared" si="29"/>
        <v>1</v>
      </c>
      <c r="BT22" s="130">
        <f>IF(INDEX(講座マスタ!$A:$N,$BL22+1,BT$12)="－","",BT$12)</f>
        <v>2</v>
      </c>
      <c r="BU22" s="130">
        <f>IF(INDEX(講座マスタ!$A:$N,$BL22+1,BU$12)="－","",BU$12)</f>
        <v>3</v>
      </c>
      <c r="BV22" s="130">
        <f>IF(INDEX(講座マスタ!$A:$N,$BL22+1,BV$12)="－","",BV$12)</f>
        <v>4</v>
      </c>
      <c r="BW22" s="130">
        <f>IF(INDEX(講座マスタ!$A:$N,$BL22+1,BW$12)="－","",BW$12)</f>
        <v>5</v>
      </c>
      <c r="BX22" s="130">
        <f>IF(INDEX(講座マスタ!$A:$N,$BL22+1,BX$12)="－","",BX$12)</f>
        <v>6</v>
      </c>
      <c r="BY22" s="130">
        <f>IF(INDEX(講座マスタ!$A:$N,$BL22+1,BY$12)="－","",BY$12)</f>
        <v>7</v>
      </c>
      <c r="BZ22" s="130">
        <f>IF(INDEX(講座マスタ!$A:$N,$BL22+1,BZ$12)="－","",BZ$12)</f>
        <v>8</v>
      </c>
      <c r="CA22" s="130">
        <f>IF(INDEX(講座マスタ!$A:$N,$BL22+1,CA$12)="－","",CA$12)</f>
        <v>9</v>
      </c>
      <c r="CB22" s="130">
        <f>IF(INDEX(講座マスタ!$A:$N,$BL22+1,CB$12)="－","",CB$12)</f>
        <v>10</v>
      </c>
      <c r="CC22" s="130">
        <f>IF(INDEX(講座マスタ!$A:$N,$BL22+1,CC$12)="－","",CC$12)</f>
        <v>11</v>
      </c>
      <c r="CD22" s="130">
        <f>IF(INDEX(講座マスタ!$A:$N,$BL22+1,CD$12)="－","",CD$12)</f>
        <v>12</v>
      </c>
      <c r="CE22" s="130">
        <f>IF(INDEX(講座マスタ!$A:$N,$BL22+1,CE$12)="－","",CE$12)</f>
        <v>13</v>
      </c>
      <c r="CF22" s="130">
        <f>IF(INDEX(講座マスタ!$A:$N,$BL22+1,CF$12)="－","",CF$12)</f>
        <v>14</v>
      </c>
      <c r="CG22" s="130"/>
      <c r="CH22" s="131"/>
      <c r="CI22" s="129" t="str">
        <f t="shared" si="10"/>
        <v>講座を選択してください</v>
      </c>
      <c r="CJ22" s="134" t="str">
        <f t="shared" si="11"/>
        <v>東京都</v>
      </c>
      <c r="CK22" s="134" t="str">
        <f t="shared" si="12"/>
        <v>神奈川県</v>
      </c>
      <c r="CL22" s="134" t="str">
        <f t="shared" si="13"/>
        <v>埼玉県</v>
      </c>
      <c r="CM22" s="134" t="str">
        <f t="shared" si="14"/>
        <v>千葉県</v>
      </c>
      <c r="CN22" s="134" t="str">
        <f t="shared" si="15"/>
        <v>愛知県・岐阜県・三重県</v>
      </c>
      <c r="CO22" s="134" t="str">
        <f t="shared" si="16"/>
        <v>大阪府</v>
      </c>
      <c r="CP22" s="134" t="str">
        <f t="shared" si="17"/>
        <v>兵庫県</v>
      </c>
      <c r="CQ22" s="134" t="str">
        <f t="shared" si="18"/>
        <v>京都府</v>
      </c>
      <c r="CR22" s="134" t="str">
        <f t="shared" si="19"/>
        <v>奈良県</v>
      </c>
      <c r="CS22" s="134" t="str">
        <f t="shared" si="20"/>
        <v>滋賀県</v>
      </c>
      <c r="CT22" s="134" t="str">
        <f t="shared" si="21"/>
        <v>和歌山県</v>
      </c>
      <c r="CU22" s="134" t="str">
        <f t="shared" si="22"/>
        <v>広島県</v>
      </c>
      <c r="CV22" s="130" t="str">
        <f t="shared" si="23"/>
        <v>福岡県</v>
      </c>
      <c r="CW22" s="130"/>
      <c r="CX22" s="151"/>
      <c r="CY22" s="119" t="str">
        <f t="shared" si="30"/>
        <v/>
      </c>
      <c r="CZ22" s="98" t="str">
        <f t="shared" si="31"/>
        <v/>
      </c>
      <c r="DA22" s="99" t="str">
        <f t="shared" si="32"/>
        <v/>
      </c>
      <c r="DB22" s="119" t="str">
        <f t="shared" si="33"/>
        <v/>
      </c>
      <c r="DC22" s="98">
        <f t="shared" si="34"/>
        <v>0</v>
      </c>
      <c r="DD22" s="98">
        <f t="shared" si="25"/>
        <v>0</v>
      </c>
      <c r="DE22" s="99">
        <f t="shared" si="26"/>
        <v>0</v>
      </c>
    </row>
    <row r="23" spans="1:109" ht="18.75" customHeight="1">
      <c r="A23" s="63"/>
      <c r="B23" s="64" t="str">
        <f t="shared" si="2"/>
        <v>□</v>
      </c>
      <c r="C23" s="65" t="s">
        <v>21</v>
      </c>
      <c r="D23" s="65"/>
      <c r="E23" s="65"/>
      <c r="F23" s="65"/>
      <c r="G23" s="65"/>
      <c r="H23" s="65"/>
      <c r="I23" s="65"/>
      <c r="J23" s="65"/>
      <c r="K23" s="65"/>
      <c r="L23" s="65" t="s">
        <v>63</v>
      </c>
      <c r="M23" s="65"/>
      <c r="N23" s="65"/>
      <c r="O23" s="65"/>
      <c r="P23" s="65"/>
      <c r="Q23" s="65"/>
      <c r="R23" s="65"/>
      <c r="S23" s="67"/>
      <c r="T23" s="190" t="str">
        <f t="shared" si="3"/>
        <v/>
      </c>
      <c r="U23" s="191"/>
      <c r="V23" s="191"/>
      <c r="W23" s="65" t="s">
        <v>12</v>
      </c>
      <c r="X23" s="191" t="str">
        <f t="shared" si="4"/>
        <v/>
      </c>
      <c r="Y23" s="191"/>
      <c r="Z23" s="67" t="s">
        <v>13</v>
      </c>
      <c r="AA23" s="196" t="str">
        <f t="shared" si="5"/>
        <v/>
      </c>
      <c r="AB23" s="197"/>
      <c r="AC23" s="197"/>
      <c r="AD23" s="197"/>
      <c r="AE23" s="65" t="s">
        <v>14</v>
      </c>
      <c r="AF23" s="68"/>
      <c r="AG23" s="69"/>
      <c r="AH23" s="66" t="str">
        <f t="shared" si="35"/>
        <v>□</v>
      </c>
      <c r="AI23" s="67"/>
      <c r="AJ23" s="69"/>
      <c r="AK23" s="66" t="str">
        <f t="shared" si="36"/>
        <v>□</v>
      </c>
      <c r="AL23" s="67"/>
      <c r="AN23" s="27">
        <v>11</v>
      </c>
      <c r="AP23" s="88" t="str">
        <f t="shared" si="6"/>
        <v/>
      </c>
      <c r="AR23" s="100" t="str">
        <f t="shared" si="37"/>
        <v/>
      </c>
      <c r="AT23" s="103" t="str">
        <f>IF(AND($BM$10=TRUE,COUNTIF(BP13:BP22,"－")&gt;0),"氏名の変更ができない講座がございます。受講当時の氏名での再発行となります。","")</f>
        <v/>
      </c>
    </row>
    <row r="24" spans="1:109" ht="18.75" customHeight="1">
      <c r="A24" s="63"/>
      <c r="B24" s="64" t="str">
        <f>IF(AP24="","□","☑")</f>
        <v>□</v>
      </c>
      <c r="C24" s="65"/>
      <c r="D24" s="65"/>
      <c r="E24" s="65"/>
      <c r="F24" s="65"/>
      <c r="G24" s="65"/>
      <c r="H24" s="65"/>
      <c r="I24" s="65"/>
      <c r="J24" s="65"/>
      <c r="K24" s="65"/>
      <c r="L24" s="65" t="s">
        <v>64</v>
      </c>
      <c r="M24" s="65"/>
      <c r="N24" s="65"/>
      <c r="O24" s="65"/>
      <c r="P24" s="65"/>
      <c r="Q24" s="65"/>
      <c r="R24" s="65"/>
      <c r="S24" s="67"/>
      <c r="T24" s="190" t="str">
        <f t="shared" si="3"/>
        <v/>
      </c>
      <c r="U24" s="191"/>
      <c r="V24" s="191"/>
      <c r="W24" s="65" t="s">
        <v>12</v>
      </c>
      <c r="X24" s="191" t="str">
        <f t="shared" si="4"/>
        <v/>
      </c>
      <c r="Y24" s="191"/>
      <c r="Z24" s="67" t="s">
        <v>13</v>
      </c>
      <c r="AA24" s="196" t="str">
        <f t="shared" si="5"/>
        <v/>
      </c>
      <c r="AB24" s="197"/>
      <c r="AC24" s="197"/>
      <c r="AD24" s="197"/>
      <c r="AE24" s="65" t="s">
        <v>14</v>
      </c>
      <c r="AF24" s="68"/>
      <c r="AG24" s="69"/>
      <c r="AH24" s="66" t="str">
        <f t="shared" si="35"/>
        <v>□</v>
      </c>
      <c r="AI24" s="67"/>
      <c r="AJ24" s="69"/>
      <c r="AK24" s="66" t="str">
        <f t="shared" si="36"/>
        <v>□</v>
      </c>
      <c r="AL24" s="67"/>
      <c r="AN24" s="27">
        <v>12</v>
      </c>
      <c r="AP24" s="88" t="str">
        <f t="shared" si="6"/>
        <v/>
      </c>
      <c r="AR24" s="100" t="str">
        <f t="shared" si="37"/>
        <v/>
      </c>
      <c r="AT24" s="103" t="str">
        <f>IF(COUNTIF(DC13:DD22,"&gt;0")&gt;0,"入力内容にエラーがあります。再度ご確認ください。","")</f>
        <v/>
      </c>
    </row>
    <row r="25" spans="1:109" ht="18.75" customHeight="1">
      <c r="A25" s="63"/>
      <c r="B25" s="64" t="str">
        <f>IF(AND(AP25="",AQ25=""),"□","☑")</f>
        <v>□</v>
      </c>
      <c r="C25" s="65" t="s">
        <v>7</v>
      </c>
      <c r="D25" s="65"/>
      <c r="E25" s="65"/>
      <c r="F25" s="65"/>
      <c r="G25" s="65"/>
      <c r="H25" s="66"/>
      <c r="I25" s="66" t="str">
        <f>IF(OR(AP25="",AP25=AQ25),"□","☑")</f>
        <v>□</v>
      </c>
      <c r="J25" s="65" t="s">
        <v>24</v>
      </c>
      <c r="K25" s="65"/>
      <c r="L25" s="66" t="str">
        <f t="shared" ref="L25" si="38">IF(AQ25="","□","☑")</f>
        <v>□</v>
      </c>
      <c r="M25" s="65" t="s">
        <v>23</v>
      </c>
      <c r="N25" s="65"/>
      <c r="O25" s="65"/>
      <c r="P25" s="65"/>
      <c r="Q25" s="65"/>
      <c r="R25" s="65"/>
      <c r="S25" s="67"/>
      <c r="T25" s="190" t="str">
        <f t="shared" si="3"/>
        <v/>
      </c>
      <c r="U25" s="191"/>
      <c r="V25" s="191"/>
      <c r="W25" s="65" t="s">
        <v>12</v>
      </c>
      <c r="X25" s="191" t="str">
        <f t="shared" si="4"/>
        <v/>
      </c>
      <c r="Y25" s="191"/>
      <c r="Z25" s="67" t="s">
        <v>13</v>
      </c>
      <c r="AA25" s="196" t="str">
        <f t="shared" si="5"/>
        <v/>
      </c>
      <c r="AB25" s="197"/>
      <c r="AC25" s="197"/>
      <c r="AD25" s="197"/>
      <c r="AE25" s="65" t="s">
        <v>14</v>
      </c>
      <c r="AF25" s="68"/>
      <c r="AG25" s="69"/>
      <c r="AH25" s="66" t="str">
        <f t="shared" si="35"/>
        <v>□</v>
      </c>
      <c r="AI25" s="67"/>
      <c r="AJ25" s="201"/>
      <c r="AK25" s="202"/>
      <c r="AL25" s="203"/>
      <c r="AN25" s="27">
        <v>13</v>
      </c>
      <c r="AO25" s="27">
        <v>14</v>
      </c>
      <c r="AP25" s="101" t="str">
        <f>IF(IFERROR(MATCH(AN25,$BL$13:$BL$22,0),"")="",IFERROR(MATCH(AO25,$BL$13:$BL$22,0),""),IFERROR(MATCH(AN25,$BL$13:$BL$22,0),""))</f>
        <v/>
      </c>
      <c r="AQ25" s="88" t="str">
        <f>IFERROR(MATCH(AO25,$BL$13:$BL$22,0),"")</f>
        <v/>
      </c>
      <c r="AR25" s="101" t="str">
        <f t="shared" ref="AR25:AR26" si="39">IF(AP25="","","本状")</f>
        <v/>
      </c>
      <c r="AT25" s="103" t="str">
        <f>IF(COUNTIF(DE13:DE22,"&gt;0")&gt;0,"レクリエーション介護士の修了証は未来ケアカレッジでは再発行できません。","")</f>
        <v/>
      </c>
      <c r="BL25" s="27" t="s">
        <v>284</v>
      </c>
    </row>
    <row r="26" spans="1:109" ht="18.75" customHeight="1">
      <c r="A26" s="63"/>
      <c r="B26" s="64" t="str">
        <f t="shared" ref="B26:B28" si="40">IF(AP26="","□","☑")</f>
        <v>□</v>
      </c>
      <c r="C26" s="65" t="s">
        <v>22</v>
      </c>
      <c r="D26" s="65"/>
      <c r="E26" s="65"/>
      <c r="F26" s="65"/>
      <c r="G26" s="65"/>
      <c r="H26" s="65"/>
      <c r="I26" s="65"/>
      <c r="J26" s="65"/>
      <c r="K26" s="65"/>
      <c r="L26" s="65"/>
      <c r="M26" s="65"/>
      <c r="N26" s="65"/>
      <c r="O26" s="65"/>
      <c r="P26" s="65"/>
      <c r="Q26" s="65"/>
      <c r="R26" s="65"/>
      <c r="S26" s="67"/>
      <c r="T26" s="190" t="str">
        <f t="shared" si="3"/>
        <v/>
      </c>
      <c r="U26" s="191"/>
      <c r="V26" s="191"/>
      <c r="W26" s="65" t="s">
        <v>12</v>
      </c>
      <c r="X26" s="191" t="str">
        <f t="shared" si="4"/>
        <v/>
      </c>
      <c r="Y26" s="191"/>
      <c r="Z26" s="67" t="s">
        <v>13</v>
      </c>
      <c r="AA26" s="196" t="str">
        <f t="shared" si="5"/>
        <v/>
      </c>
      <c r="AB26" s="197"/>
      <c r="AC26" s="197"/>
      <c r="AD26" s="197"/>
      <c r="AE26" s="65" t="s">
        <v>14</v>
      </c>
      <c r="AF26" s="68"/>
      <c r="AG26" s="69"/>
      <c r="AH26" s="66" t="str">
        <f t="shared" si="35"/>
        <v>□</v>
      </c>
      <c r="AI26" s="67"/>
      <c r="AJ26" s="201"/>
      <c r="AK26" s="202"/>
      <c r="AL26" s="203"/>
      <c r="AN26" s="27">
        <v>15</v>
      </c>
      <c r="AP26" s="88" t="str">
        <f>IFERROR(MATCH(AN26,$BL$13:$BL$22,0),"")</f>
        <v/>
      </c>
      <c r="AR26" s="101" t="str">
        <f t="shared" si="39"/>
        <v/>
      </c>
      <c r="AT26" s="103" t="str">
        <f>IF(COUNTIF(DE13:DE22,"&gt;0")&gt;0,"一般社団法人 日本アクティブコミュニティ協会様にご依頼をお願いします（HP：https://www.japan-ac.jp/）","")</f>
        <v/>
      </c>
      <c r="BL26" s="117" t="str">
        <f>IF(AND(COUNTIF(BP4:BP10,"済")&gt;0,BP11&gt;0),FALSE,IF(BP11=7,"未",TRUE))</f>
        <v>未</v>
      </c>
      <c r="BN26" s="140" t="s">
        <v>287</v>
      </c>
    </row>
    <row r="27" spans="1:109" ht="18.75" customHeight="1">
      <c r="A27" s="63"/>
      <c r="B27" s="64" t="str">
        <f t="shared" si="40"/>
        <v>□</v>
      </c>
      <c r="C27" s="65" t="s">
        <v>262</v>
      </c>
      <c r="D27" s="65"/>
      <c r="E27" s="65"/>
      <c r="F27" s="65"/>
      <c r="G27" s="65"/>
      <c r="H27" s="65"/>
      <c r="I27" s="66"/>
      <c r="J27" s="65"/>
      <c r="K27" s="65"/>
      <c r="L27" s="66"/>
      <c r="M27" s="65"/>
      <c r="N27" s="65"/>
      <c r="O27" s="65"/>
      <c r="P27" s="65"/>
      <c r="Q27" s="65"/>
      <c r="R27" s="65"/>
      <c r="S27" s="67"/>
      <c r="T27" s="190" t="str">
        <f t="shared" si="3"/>
        <v/>
      </c>
      <c r="U27" s="191"/>
      <c r="V27" s="191"/>
      <c r="W27" s="65" t="s">
        <v>12</v>
      </c>
      <c r="X27" s="191" t="str">
        <f t="shared" si="4"/>
        <v/>
      </c>
      <c r="Y27" s="191"/>
      <c r="Z27" s="67" t="s">
        <v>13</v>
      </c>
      <c r="AA27" s="196" t="str">
        <f t="shared" si="5"/>
        <v/>
      </c>
      <c r="AB27" s="197"/>
      <c r="AC27" s="197"/>
      <c r="AD27" s="197"/>
      <c r="AE27" s="65" t="s">
        <v>14</v>
      </c>
      <c r="AF27" s="68"/>
      <c r="AG27" s="69"/>
      <c r="AH27" s="66" t="str">
        <f t="shared" si="35"/>
        <v>□</v>
      </c>
      <c r="AI27" s="67"/>
      <c r="AJ27" s="69"/>
      <c r="AK27" s="66" t="str">
        <f>IF(COUNTIF(AR27,"*携帯用*")&gt;0,"☑","□")</f>
        <v>□</v>
      </c>
      <c r="AL27" s="67"/>
      <c r="AN27" s="27">
        <v>16</v>
      </c>
      <c r="AP27" s="88" t="str">
        <f t="shared" ref="AP27" si="41">IFERROR(MATCH(AN27,$BL$13:$BL$22,0),"")</f>
        <v/>
      </c>
      <c r="AR27" s="100" t="str">
        <f t="shared" ref="AR27:AR31" si="42">IF(AP27="","",INDEX($BB$13:$BL$22,MATCH(AN27,$BL$13:$BL$22,0),1))</f>
        <v/>
      </c>
      <c r="AT27" s="114" t="s">
        <v>288</v>
      </c>
      <c r="AV27" s="115" t="s">
        <v>283</v>
      </c>
      <c r="BL27" s="110" t="b">
        <v>0</v>
      </c>
      <c r="BM27" s="139" t="str">
        <f>IF(AND(COUNTIF(BL13:BL22,"&gt;0"),BL30=FALSE),BN27,"")</f>
        <v/>
      </c>
      <c r="BN27" s="141" t="s">
        <v>290</v>
      </c>
    </row>
    <row r="28" spans="1:109" ht="18.75" customHeight="1">
      <c r="A28" s="63"/>
      <c r="B28" s="64" t="str">
        <f t="shared" si="40"/>
        <v>□</v>
      </c>
      <c r="C28" s="65" t="s">
        <v>8</v>
      </c>
      <c r="D28" s="65"/>
      <c r="E28" s="65" t="s">
        <v>27</v>
      </c>
      <c r="F28" s="259" t="str">
        <f t="shared" ref="F28" si="43">IFERROR(INDEX($AT$13:$AT$22,AP28),"")</f>
        <v/>
      </c>
      <c r="G28" s="259"/>
      <c r="H28" s="259"/>
      <c r="I28" s="259"/>
      <c r="J28" s="259"/>
      <c r="K28" s="259"/>
      <c r="L28" s="259"/>
      <c r="M28" s="259"/>
      <c r="N28" s="259"/>
      <c r="O28" s="259"/>
      <c r="P28" s="259"/>
      <c r="Q28" s="259"/>
      <c r="R28" s="259"/>
      <c r="S28" s="67" t="s">
        <v>28</v>
      </c>
      <c r="T28" s="190" t="str">
        <f t="shared" si="3"/>
        <v/>
      </c>
      <c r="U28" s="191"/>
      <c r="V28" s="191"/>
      <c r="W28" s="65" t="s">
        <v>12</v>
      </c>
      <c r="X28" s="191" t="str">
        <f t="shared" si="4"/>
        <v/>
      </c>
      <c r="Y28" s="191"/>
      <c r="Z28" s="67" t="s">
        <v>13</v>
      </c>
      <c r="AA28" s="196" t="str">
        <f t="shared" si="5"/>
        <v/>
      </c>
      <c r="AB28" s="197"/>
      <c r="AC28" s="197"/>
      <c r="AD28" s="197"/>
      <c r="AE28" s="65" t="s">
        <v>14</v>
      </c>
      <c r="AF28" s="68"/>
      <c r="AG28" s="69"/>
      <c r="AH28" s="66" t="str">
        <f t="shared" si="35"/>
        <v>□</v>
      </c>
      <c r="AI28" s="67"/>
      <c r="AJ28" s="69"/>
      <c r="AK28" s="66" t="str">
        <f>IF(COUNTIF(AR28,"*携帯用*")&gt;0,"☑","□")</f>
        <v>□</v>
      </c>
      <c r="AL28" s="67"/>
      <c r="AP28" s="88" t="str">
        <f>IF(COUNTIF($BL$13:$BL$22,"&gt;"&amp;$AN$27)&gt;0,LARGE($BL$13:$BL$22,1),"")</f>
        <v/>
      </c>
      <c r="AR28" s="100" t="str">
        <f t="shared" si="42"/>
        <v/>
      </c>
      <c r="AT28" s="114" t="s">
        <v>285</v>
      </c>
      <c r="AY28" s="115" t="s">
        <v>283</v>
      </c>
      <c r="BL28" s="110" t="b">
        <v>0</v>
      </c>
      <c r="BM28" s="139" t="str">
        <f>IF(BL26="未","",IF(COUNTIF(BL26:BL29,FALSE)&gt;0,BN28,""))</f>
        <v/>
      </c>
      <c r="BN28" s="141" t="s">
        <v>296</v>
      </c>
    </row>
    <row r="29" spans="1:109" ht="18.75" customHeight="1">
      <c r="A29" s="63"/>
      <c r="B29" s="64" t="str">
        <f>IF(OR(AP29={0,""}),"□","☑")</f>
        <v>□</v>
      </c>
      <c r="C29" s="65"/>
      <c r="D29" s="65"/>
      <c r="E29" s="65" t="s">
        <v>27</v>
      </c>
      <c r="F29" s="259" t="str">
        <f>IFERROR(INDEX($AT$13:$AT$22,AP29),"")</f>
        <v/>
      </c>
      <c r="G29" s="259"/>
      <c r="H29" s="259"/>
      <c r="I29" s="259"/>
      <c r="J29" s="259"/>
      <c r="K29" s="259"/>
      <c r="L29" s="259"/>
      <c r="M29" s="259"/>
      <c r="N29" s="259"/>
      <c r="O29" s="259"/>
      <c r="P29" s="259"/>
      <c r="Q29" s="259"/>
      <c r="R29" s="259"/>
      <c r="S29" s="67" t="s">
        <v>28</v>
      </c>
      <c r="T29" s="190" t="str">
        <f t="shared" si="3"/>
        <v/>
      </c>
      <c r="U29" s="191"/>
      <c r="V29" s="191"/>
      <c r="W29" s="65" t="s">
        <v>12</v>
      </c>
      <c r="X29" s="191" t="str">
        <f t="shared" si="4"/>
        <v/>
      </c>
      <c r="Y29" s="191"/>
      <c r="Z29" s="67" t="s">
        <v>13</v>
      </c>
      <c r="AA29" s="196" t="str">
        <f t="shared" si="5"/>
        <v/>
      </c>
      <c r="AB29" s="197"/>
      <c r="AC29" s="197"/>
      <c r="AD29" s="197"/>
      <c r="AE29" s="65" t="s">
        <v>14</v>
      </c>
      <c r="AF29" s="68"/>
      <c r="AG29" s="69"/>
      <c r="AH29" s="66" t="str">
        <f t="shared" si="35"/>
        <v>□</v>
      </c>
      <c r="AI29" s="67"/>
      <c r="AJ29" s="69"/>
      <c r="AK29" s="66" t="str">
        <f>IF(COUNTIF(AR29,"*携帯用*")&gt;0,"☑","□")</f>
        <v>□</v>
      </c>
      <c r="AL29" s="67"/>
      <c r="AP29" s="88" t="str">
        <f>IF(COUNTIF($BL$13:$BL$22,"&gt;"&amp;$AN$27)&gt;0,LARGE($BL$13:$BL$22,2),"")</f>
        <v/>
      </c>
      <c r="AR29" s="100" t="str">
        <f t="shared" si="42"/>
        <v/>
      </c>
      <c r="AT29" s="27" t="s">
        <v>297</v>
      </c>
      <c r="AU29" s="104"/>
      <c r="AV29" s="37" t="s">
        <v>12</v>
      </c>
      <c r="AW29" s="105"/>
      <c r="AX29" s="37" t="s">
        <v>30</v>
      </c>
      <c r="AY29" s="105"/>
      <c r="AZ29" s="38" t="s">
        <v>230</v>
      </c>
      <c r="BL29" s="110" t="b">
        <f>IF(AND(AU29&gt;0,AW29&gt;0,AY29&gt;0),TRUE,FALSE)</f>
        <v>0</v>
      </c>
      <c r="BM29" s="139" t="str">
        <f>IF(AND(BM27="",BM28=""),"",_xlfn.TEXTJOIN(CHAR(10),TRUE,BM27:BM28,BN29))</f>
        <v/>
      </c>
      <c r="BN29" s="149" t="s">
        <v>291</v>
      </c>
    </row>
    <row r="30" spans="1:109" ht="18.75" customHeight="1">
      <c r="A30" s="63"/>
      <c r="B30" s="64" t="str">
        <f>IF(OR(AP30={0,""}),"□","☑")</f>
        <v>□</v>
      </c>
      <c r="C30" s="65"/>
      <c r="D30" s="65"/>
      <c r="E30" s="65" t="s">
        <v>27</v>
      </c>
      <c r="F30" s="259" t="str">
        <f>IFERROR(INDEX($AT$13:$AT$22,AP30),"")</f>
        <v/>
      </c>
      <c r="G30" s="259"/>
      <c r="H30" s="259"/>
      <c r="I30" s="259"/>
      <c r="J30" s="259"/>
      <c r="K30" s="259"/>
      <c r="L30" s="259"/>
      <c r="M30" s="259"/>
      <c r="N30" s="259"/>
      <c r="O30" s="259"/>
      <c r="P30" s="259"/>
      <c r="Q30" s="259"/>
      <c r="R30" s="259"/>
      <c r="S30" s="67" t="s">
        <v>28</v>
      </c>
      <c r="T30" s="190" t="str">
        <f t="shared" si="3"/>
        <v/>
      </c>
      <c r="U30" s="191"/>
      <c r="V30" s="191"/>
      <c r="W30" s="65" t="s">
        <v>12</v>
      </c>
      <c r="X30" s="191" t="str">
        <f t="shared" si="4"/>
        <v/>
      </c>
      <c r="Y30" s="191"/>
      <c r="Z30" s="67" t="s">
        <v>13</v>
      </c>
      <c r="AA30" s="196" t="str">
        <f t="shared" ref="AA30" si="44">SUBSTITUTE(IF(OR(IFERROR(INDEX($BA$13:$BA$22,AP30),"")="選択してください",AP30=""),"",IFERROR(INDEX($BA$13:$BA$22,AP30),"")),"教室","")</f>
        <v/>
      </c>
      <c r="AB30" s="197"/>
      <c r="AC30" s="197"/>
      <c r="AD30" s="197"/>
      <c r="AE30" s="65" t="s">
        <v>14</v>
      </c>
      <c r="AF30" s="68"/>
      <c r="AG30" s="69"/>
      <c r="AH30" s="66" t="str">
        <f t="shared" si="35"/>
        <v>□</v>
      </c>
      <c r="AI30" s="67"/>
      <c r="AJ30" s="69"/>
      <c r="AK30" s="66" t="str">
        <f>IF(COUNTIF(AR30,"*携帯用*")&gt;0,"☑","□")</f>
        <v>□</v>
      </c>
      <c r="AL30" s="67"/>
      <c r="AP30" s="88" t="str">
        <f>IF(COUNTIF($BL$13:$BL$22,"&gt;"&amp;$AN$27)&gt;0,LARGE($BL$13:$BL$22,3),"")</f>
        <v/>
      </c>
      <c r="AR30" s="100" t="str">
        <f t="shared" si="42"/>
        <v/>
      </c>
      <c r="BL30" s="117" t="str">
        <f>IF(COUNTIF(DC13:DD22,"&gt;0")&gt;0,"FALSE","TRUE")</f>
        <v>TRUE</v>
      </c>
    </row>
    <row r="31" spans="1:109" ht="18.75" customHeight="1">
      <c r="A31" s="63"/>
      <c r="B31" s="64" t="str">
        <f>IF(OR(AP31={0,""}),"□","☑")</f>
        <v>□</v>
      </c>
      <c r="C31" s="65"/>
      <c r="D31" s="65"/>
      <c r="E31" s="65" t="s">
        <v>27</v>
      </c>
      <c r="F31" s="235" t="str">
        <f>IFERROR(INDEX($AT$13:$AT$22,AP31),"")</f>
        <v/>
      </c>
      <c r="G31" s="235"/>
      <c r="H31" s="235"/>
      <c r="I31" s="235"/>
      <c r="J31" s="235"/>
      <c r="K31" s="235"/>
      <c r="L31" s="235"/>
      <c r="M31" s="235"/>
      <c r="N31" s="235"/>
      <c r="O31" s="235"/>
      <c r="P31" s="235"/>
      <c r="Q31" s="235"/>
      <c r="R31" s="235"/>
      <c r="S31" s="67" t="s">
        <v>28</v>
      </c>
      <c r="T31" s="236" t="str">
        <f t="shared" si="3"/>
        <v/>
      </c>
      <c r="U31" s="237"/>
      <c r="V31" s="237"/>
      <c r="W31" s="65" t="s">
        <v>12</v>
      </c>
      <c r="X31" s="237" t="str">
        <f t="shared" si="4"/>
        <v/>
      </c>
      <c r="Y31" s="237"/>
      <c r="Z31" s="67" t="s">
        <v>13</v>
      </c>
      <c r="AA31" s="268" t="str">
        <f t="shared" ref="AA31" si="45">SUBSTITUTE(IF(OR(IFERROR(INDEX($BA$13:$BA$22,AP31),"")="選択してください",AP31=""),"",IFERROR(INDEX($BA$13:$BA$22,AP31),"")),"教室","")</f>
        <v/>
      </c>
      <c r="AB31" s="269"/>
      <c r="AC31" s="269"/>
      <c r="AD31" s="269"/>
      <c r="AE31" s="65" t="s">
        <v>14</v>
      </c>
      <c r="AF31" s="68"/>
      <c r="AG31" s="69"/>
      <c r="AH31" s="66" t="str">
        <f t="shared" si="35"/>
        <v>□</v>
      </c>
      <c r="AI31" s="67"/>
      <c r="AJ31" s="69"/>
      <c r="AK31" s="66" t="str">
        <f>IF(COUNTIF(AR31,"*携帯用*")&gt;0,"☑","□")</f>
        <v>□</v>
      </c>
      <c r="AL31" s="67"/>
      <c r="AP31" s="88" t="str">
        <f>IF(COUNTIF($BL$13:$BL$22,"&gt;"&amp;$AN$27)&gt;0,LARGE($BL$13:$BL$22,4),"")</f>
        <v/>
      </c>
      <c r="AR31" s="100" t="str">
        <f t="shared" si="42"/>
        <v/>
      </c>
    </row>
    <row r="32" spans="1:109" ht="18.75" customHeight="1">
      <c r="A32" s="254" t="s">
        <v>38</v>
      </c>
      <c r="B32" s="255"/>
      <c r="C32" s="255"/>
      <c r="D32" s="255"/>
      <c r="E32" s="255"/>
      <c r="F32" s="255"/>
      <c r="G32" s="255"/>
      <c r="H32" s="255"/>
      <c r="I32" s="255" t="s">
        <v>42</v>
      </c>
      <c r="J32" s="255"/>
      <c r="K32" s="255"/>
      <c r="L32" s="255"/>
      <c r="M32" s="255"/>
      <c r="N32" s="255"/>
      <c r="O32" s="255"/>
      <c r="P32" s="255"/>
      <c r="Q32" s="255" t="s">
        <v>40</v>
      </c>
      <c r="R32" s="255"/>
      <c r="S32" s="255"/>
      <c r="T32" s="255"/>
      <c r="U32" s="255"/>
      <c r="V32" s="255"/>
      <c r="W32" s="255"/>
      <c r="X32" s="255"/>
      <c r="Y32" s="255" t="s">
        <v>41</v>
      </c>
      <c r="Z32" s="255"/>
      <c r="AA32" s="255"/>
      <c r="AB32" s="255"/>
      <c r="AC32" s="255"/>
      <c r="AD32" s="255"/>
      <c r="AE32" s="255"/>
      <c r="AF32" s="273"/>
      <c r="AG32" s="264" t="str">
        <f>IF(E5="","",COUNTIF(AH13:AH31,"☑")+IF(AP14="",0,COUNTIF(H14:L14,"☑")-1)+IF(AP25="",0,COUNTIF(H25:L25,"☑")-1))</f>
        <v/>
      </c>
      <c r="AH32" s="263"/>
      <c r="AI32" s="70" t="s">
        <v>35</v>
      </c>
      <c r="AJ32" s="262" t="str">
        <f>IF(E5="","",COUNTIF(AK13:AK31,"☑"))</f>
        <v/>
      </c>
      <c r="AK32" s="263"/>
      <c r="AL32" s="59" t="s">
        <v>35</v>
      </c>
    </row>
    <row r="33" spans="1:38" ht="12" customHeight="1">
      <c r="A33" s="270" t="str">
        <f>AI33</f>
        <v/>
      </c>
      <c r="B33" s="246"/>
      <c r="C33" s="246"/>
      <c r="D33" s="246"/>
      <c r="E33" s="246"/>
      <c r="F33" s="252" t="s">
        <v>35</v>
      </c>
      <c r="G33" s="76"/>
      <c r="H33" s="246" t="s">
        <v>39</v>
      </c>
      <c r="I33" s="246"/>
      <c r="J33" s="76"/>
      <c r="K33" s="233">
        <v>2000</v>
      </c>
      <c r="L33" s="233"/>
      <c r="M33" s="233"/>
      <c r="N33" s="233"/>
      <c r="O33" s="76"/>
      <c r="P33" s="246" t="s">
        <v>43</v>
      </c>
      <c r="Q33" s="246"/>
      <c r="R33" s="233">
        <v>430</v>
      </c>
      <c r="S33" s="233"/>
      <c r="T33" s="233"/>
      <c r="U33" s="91"/>
      <c r="V33" s="91"/>
      <c r="W33" s="91"/>
      <c r="X33" s="92"/>
      <c r="Y33" s="252" t="s">
        <v>36</v>
      </c>
      <c r="Z33" s="257" t="str">
        <f>IF(A33="","",A33*K33+R33)</f>
        <v/>
      </c>
      <c r="AA33" s="257"/>
      <c r="AB33" s="257"/>
      <c r="AC33" s="257"/>
      <c r="AD33" s="257"/>
      <c r="AE33" s="244" t="s">
        <v>37</v>
      </c>
      <c r="AF33" s="93"/>
      <c r="AG33" s="248" t="s">
        <v>34</v>
      </c>
      <c r="AH33" s="249"/>
      <c r="AI33" s="249" t="str">
        <f>IF(E5="","",AG32+AJ32)</f>
        <v/>
      </c>
      <c r="AJ33" s="249"/>
      <c r="AK33" s="249"/>
      <c r="AL33" s="242" t="s">
        <v>35</v>
      </c>
    </row>
    <row r="34" spans="1:38" ht="12" customHeight="1">
      <c r="A34" s="271"/>
      <c r="B34" s="247"/>
      <c r="C34" s="247"/>
      <c r="D34" s="247"/>
      <c r="E34" s="247"/>
      <c r="F34" s="253"/>
      <c r="G34" s="86"/>
      <c r="H34" s="247"/>
      <c r="I34" s="247"/>
      <c r="J34" s="86"/>
      <c r="K34" s="234"/>
      <c r="L34" s="234"/>
      <c r="M34" s="234"/>
      <c r="N34" s="234"/>
      <c r="O34" s="86"/>
      <c r="P34" s="247"/>
      <c r="Q34" s="247"/>
      <c r="R34" s="234"/>
      <c r="S34" s="234"/>
      <c r="T34" s="234"/>
      <c r="U34" s="94"/>
      <c r="V34" s="94"/>
      <c r="W34" s="95"/>
      <c r="X34" s="94"/>
      <c r="Y34" s="253"/>
      <c r="Z34" s="258"/>
      <c r="AA34" s="258"/>
      <c r="AB34" s="258"/>
      <c r="AC34" s="258"/>
      <c r="AD34" s="258"/>
      <c r="AE34" s="245"/>
      <c r="AF34" s="87"/>
      <c r="AG34" s="250"/>
      <c r="AH34" s="251"/>
      <c r="AI34" s="251"/>
      <c r="AJ34" s="251"/>
      <c r="AK34" s="251"/>
      <c r="AL34" s="243"/>
    </row>
    <row r="35" spans="1:38" ht="18.75" customHeight="1">
      <c r="A35" s="55"/>
    </row>
    <row r="36" spans="1:38" ht="18.75" customHeight="1">
      <c r="G36" s="72"/>
      <c r="H36" s="73"/>
      <c r="I36" s="73"/>
      <c r="J36" s="73"/>
      <c r="K36" s="73"/>
      <c r="L36" s="73"/>
      <c r="M36" s="73"/>
      <c r="N36" s="73"/>
      <c r="O36" s="73"/>
      <c r="P36" s="73"/>
      <c r="Q36" s="73"/>
      <c r="R36" s="73"/>
      <c r="S36" s="73"/>
      <c r="T36" s="73"/>
      <c r="U36" s="73"/>
      <c r="V36" s="73"/>
      <c r="W36" s="73"/>
      <c r="X36" s="73"/>
      <c r="Y36" s="73"/>
      <c r="Z36" s="73"/>
      <c r="AA36" s="73"/>
      <c r="AB36" s="73"/>
      <c r="AC36" s="73"/>
      <c r="AD36" s="73"/>
      <c r="AE36" s="73"/>
      <c r="AF36" s="74"/>
    </row>
    <row r="37" spans="1:38" ht="18.75" customHeight="1">
      <c r="G37" s="75"/>
      <c r="M37" s="76"/>
      <c r="AF37" s="77"/>
    </row>
    <row r="38" spans="1:38" ht="18.75" customHeight="1">
      <c r="G38" s="75"/>
      <c r="L38" s="31" t="s">
        <v>47</v>
      </c>
      <c r="AF38" s="77"/>
    </row>
    <row r="39" spans="1:38" ht="18.75" customHeight="1">
      <c r="G39" s="75"/>
      <c r="H39" s="155" t="s">
        <v>305</v>
      </c>
      <c r="I39" s="155"/>
      <c r="J39" s="155"/>
      <c r="K39" s="155"/>
      <c r="L39" s="155"/>
      <c r="M39" s="155"/>
      <c r="N39" s="155"/>
      <c r="O39" s="155"/>
      <c r="P39" s="155"/>
      <c r="Q39" s="155"/>
      <c r="R39" s="155"/>
      <c r="S39" s="155"/>
      <c r="T39" s="155"/>
      <c r="U39" s="155"/>
      <c r="V39" s="155"/>
      <c r="W39" s="155"/>
      <c r="X39" s="155"/>
      <c r="Y39" s="155"/>
      <c r="Z39" s="155"/>
      <c r="AA39" s="155"/>
      <c r="AB39" s="155"/>
      <c r="AC39" s="155"/>
      <c r="AD39" s="155"/>
      <c r="AE39" s="155"/>
      <c r="AF39" s="77"/>
    </row>
    <row r="40" spans="1:38" ht="18.75" customHeight="1">
      <c r="G40" s="75"/>
      <c r="L40" s="31"/>
      <c r="AF40" s="77"/>
    </row>
    <row r="41" spans="1:38" ht="18.75" customHeight="1">
      <c r="G41" s="75"/>
      <c r="I41" s="27" t="s">
        <v>52</v>
      </c>
      <c r="J41" s="27" t="s">
        <v>55</v>
      </c>
      <c r="L41" s="31"/>
      <c r="AF41" s="77"/>
    </row>
    <row r="42" spans="1:38" ht="18.75" customHeight="1">
      <c r="G42" s="75"/>
      <c r="J42" s="27" t="s">
        <v>56</v>
      </c>
      <c r="AF42" s="77"/>
    </row>
    <row r="43" spans="1:38" ht="18.75" customHeight="1">
      <c r="G43" s="75"/>
      <c r="J43" s="27" t="s">
        <v>51</v>
      </c>
      <c r="AF43" s="77"/>
    </row>
    <row r="44" spans="1:38" ht="18.75" customHeight="1">
      <c r="G44" s="75"/>
      <c r="AF44" s="77"/>
    </row>
    <row r="45" spans="1:38" ht="18.75" customHeight="1">
      <c r="G45" s="75"/>
      <c r="AF45" s="77"/>
    </row>
    <row r="46" spans="1:38" ht="18.75" customHeight="1">
      <c r="G46" s="78"/>
      <c r="H46" s="79"/>
      <c r="I46" s="79" t="s">
        <v>48</v>
      </c>
      <c r="J46" s="79"/>
      <c r="K46" s="79"/>
      <c r="L46" s="79"/>
      <c r="M46" s="79"/>
      <c r="N46" s="79"/>
      <c r="O46" s="79"/>
      <c r="P46" s="79"/>
      <c r="Q46" s="79"/>
      <c r="R46" s="79"/>
      <c r="S46" s="79"/>
      <c r="T46" s="79"/>
      <c r="U46" s="79"/>
      <c r="V46" s="79"/>
      <c r="W46" s="79"/>
      <c r="X46" s="79"/>
      <c r="Y46" s="79"/>
      <c r="Z46" s="79"/>
      <c r="AA46" s="79"/>
      <c r="AB46" s="79"/>
      <c r="AC46" s="79"/>
      <c r="AD46" s="79"/>
      <c r="AE46" s="79"/>
      <c r="AF46" s="80"/>
    </row>
    <row r="47" spans="1:38" ht="11.25">
      <c r="A47" s="27" t="s">
        <v>45</v>
      </c>
    </row>
    <row r="48" spans="1:38" ht="18.75" customHeight="1">
      <c r="A48" s="81"/>
      <c r="B48" s="71"/>
      <c r="C48" s="71"/>
      <c r="D48" s="71"/>
      <c r="E48" s="71"/>
      <c r="F48" s="71"/>
      <c r="G48" s="71"/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71"/>
      <c r="V48" s="71"/>
      <c r="W48" s="71"/>
      <c r="X48" s="71"/>
      <c r="Y48" s="71"/>
      <c r="Z48" s="71"/>
      <c r="AA48" s="82"/>
    </row>
    <row r="49" spans="1:37" ht="18.75" customHeight="1">
      <c r="A49" s="83"/>
      <c r="B49" s="84"/>
      <c r="C49" s="84"/>
      <c r="D49" s="84"/>
      <c r="E49" s="84"/>
      <c r="F49" s="84"/>
      <c r="G49" s="84"/>
      <c r="H49" s="84"/>
      <c r="I49" s="84"/>
      <c r="J49" s="84"/>
      <c r="K49" s="84"/>
      <c r="L49" s="84"/>
      <c r="M49" s="84"/>
      <c r="N49" s="84"/>
      <c r="O49" s="84"/>
      <c r="P49" s="84"/>
      <c r="Q49" s="84"/>
      <c r="R49" s="84"/>
      <c r="S49" s="84"/>
      <c r="T49" s="84"/>
      <c r="U49" s="84"/>
      <c r="V49" s="84"/>
      <c r="W49" s="84"/>
      <c r="X49" s="84"/>
      <c r="Y49" s="84"/>
      <c r="Z49" s="84"/>
      <c r="AA49" s="85"/>
    </row>
    <row r="50" spans="1:37" ht="22.5" customHeight="1"/>
    <row r="51" spans="1:37" ht="22.5" customHeight="1">
      <c r="A51" s="1"/>
      <c r="B51" s="152" t="s">
        <v>65</v>
      </c>
      <c r="C51" s="152"/>
      <c r="D51" s="152"/>
      <c r="E51" s="152"/>
      <c r="F51" s="152"/>
      <c r="G51" s="152"/>
      <c r="H51" s="152"/>
      <c r="I51" s="152"/>
      <c r="J51" s="152"/>
      <c r="K51" s="152"/>
      <c r="L51" s="152"/>
      <c r="M51" s="152"/>
      <c r="N51" s="152"/>
      <c r="O51" s="152"/>
      <c r="P51" s="152"/>
      <c r="Q51" s="152"/>
      <c r="R51" s="152"/>
      <c r="S51" s="152"/>
      <c r="T51" s="152"/>
      <c r="U51" s="152"/>
      <c r="V51" s="152"/>
      <c r="W51" s="152"/>
      <c r="X51" s="152"/>
      <c r="Y51" s="152"/>
      <c r="Z51" s="152"/>
      <c r="AA51" s="152"/>
      <c r="AB51" s="152"/>
      <c r="AC51" s="152"/>
      <c r="AD51" s="152"/>
      <c r="AE51" s="152"/>
      <c r="AF51" s="152"/>
      <c r="AG51" s="152"/>
      <c r="AH51" s="152"/>
      <c r="AI51" s="152"/>
      <c r="AJ51" s="152"/>
      <c r="AK51" s="152"/>
    </row>
    <row r="52" spans="1:37" ht="22.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</row>
    <row r="53" spans="1:37" ht="22.5" customHeight="1">
      <c r="A53" s="1"/>
      <c r="B53" s="1" t="s">
        <v>66</v>
      </c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</row>
    <row r="54" spans="1:37" ht="22.5" customHeight="1">
      <c r="A54" s="1"/>
      <c r="B54" s="1" t="s">
        <v>67</v>
      </c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</row>
    <row r="55" spans="1:37" ht="22.5" customHeight="1">
      <c r="A55" s="1"/>
      <c r="B55" s="22" t="s">
        <v>97</v>
      </c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</row>
    <row r="56" spans="1:37" ht="22.5" customHeight="1">
      <c r="A56" s="1"/>
      <c r="B56" s="3">
        <v>1</v>
      </c>
      <c r="C56" s="4" t="s">
        <v>68</v>
      </c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  <c r="AF56" s="39"/>
      <c r="AG56" s="39"/>
      <c r="AH56" s="39"/>
      <c r="AI56" s="39"/>
      <c r="AJ56" s="40"/>
    </row>
    <row r="57" spans="1:37" ht="22.5" customHeight="1">
      <c r="A57" s="1"/>
      <c r="B57" s="7"/>
      <c r="C57" s="8" t="s">
        <v>69</v>
      </c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AJ57" s="113"/>
    </row>
    <row r="58" spans="1:37" ht="22.5" customHeight="1">
      <c r="A58" s="1"/>
      <c r="B58" s="7"/>
      <c r="C58" s="8" t="s">
        <v>70</v>
      </c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8" t="s">
        <v>286</v>
      </c>
      <c r="P58" s="1"/>
      <c r="Q58" s="1"/>
      <c r="R58" s="1"/>
      <c r="S58" s="1"/>
      <c r="AJ58" s="113"/>
    </row>
    <row r="59" spans="1:37" ht="22.5" customHeight="1">
      <c r="A59" s="1"/>
      <c r="B59" s="7"/>
      <c r="C59" s="8" t="s">
        <v>71</v>
      </c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AJ59" s="113"/>
    </row>
    <row r="60" spans="1:37" ht="22.5" customHeight="1">
      <c r="A60" s="1"/>
      <c r="B60" s="10"/>
      <c r="C60" s="11" t="s">
        <v>303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98"/>
      <c r="U60" s="98"/>
      <c r="V60" s="98"/>
      <c r="W60" s="98"/>
      <c r="X60" s="98"/>
      <c r="Y60" s="98"/>
      <c r="Z60" s="98"/>
      <c r="AA60" s="98"/>
      <c r="AB60" s="98"/>
      <c r="AC60" s="98"/>
      <c r="AD60" s="98"/>
      <c r="AE60" s="98"/>
      <c r="AF60" s="98"/>
      <c r="AG60" s="98"/>
      <c r="AH60" s="98"/>
      <c r="AI60" s="98"/>
      <c r="AJ60" s="99"/>
    </row>
    <row r="61" spans="1:37" ht="22.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</row>
    <row r="62" spans="1:37" ht="22.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</row>
    <row r="63" spans="1:37" ht="22.5" customHeight="1">
      <c r="A63" s="1"/>
      <c r="B63" s="3">
        <v>2</v>
      </c>
      <c r="C63" s="4" t="s">
        <v>72</v>
      </c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F63" s="39"/>
      <c r="AG63" s="39"/>
      <c r="AH63" s="39"/>
      <c r="AI63" s="39"/>
      <c r="AJ63" s="40"/>
    </row>
    <row r="64" spans="1:37" ht="22.5" customHeight="1">
      <c r="A64" s="1"/>
      <c r="B64" s="14"/>
      <c r="C64" s="8" t="s">
        <v>96</v>
      </c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AJ64" s="113"/>
    </row>
    <row r="65" spans="1:36" ht="22.5" customHeight="1">
      <c r="A65" s="1"/>
      <c r="B65" s="10"/>
      <c r="C65" s="11" t="s">
        <v>73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98"/>
      <c r="U65" s="98"/>
      <c r="V65" s="98"/>
      <c r="W65" s="98"/>
      <c r="X65" s="98"/>
      <c r="Y65" s="98"/>
      <c r="Z65" s="98"/>
      <c r="AA65" s="98"/>
      <c r="AB65" s="98"/>
      <c r="AC65" s="98"/>
      <c r="AD65" s="98"/>
      <c r="AE65" s="98"/>
      <c r="AF65" s="98"/>
      <c r="AG65" s="98"/>
      <c r="AH65" s="98"/>
      <c r="AI65" s="98"/>
      <c r="AJ65" s="99"/>
    </row>
    <row r="66" spans="1:36" ht="22.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</row>
    <row r="67" spans="1:36" ht="22.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</row>
    <row r="68" spans="1:36" ht="22.5" customHeight="1">
      <c r="A68" s="1"/>
      <c r="B68" s="3">
        <v>3</v>
      </c>
      <c r="C68" s="4" t="s">
        <v>74</v>
      </c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39"/>
      <c r="AF68" s="39"/>
      <c r="AG68" s="39"/>
      <c r="AH68" s="39"/>
      <c r="AI68" s="39"/>
      <c r="AJ68" s="40"/>
    </row>
    <row r="69" spans="1:36" ht="22.5" customHeight="1">
      <c r="A69" s="1"/>
      <c r="B69" s="7"/>
      <c r="C69" s="8" t="s">
        <v>75</v>
      </c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AJ69" s="113"/>
    </row>
    <row r="70" spans="1:36" ht="22.5" customHeight="1">
      <c r="A70" s="1"/>
      <c r="B70" s="7"/>
      <c r="C70" s="8" t="s">
        <v>95</v>
      </c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AJ70" s="113"/>
    </row>
    <row r="71" spans="1:36" ht="22.5" customHeight="1">
      <c r="A71" s="1"/>
      <c r="B71" s="10"/>
      <c r="C71" s="11" t="s">
        <v>76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98"/>
      <c r="U71" s="98"/>
      <c r="V71" s="98"/>
      <c r="W71" s="98"/>
      <c r="X71" s="98"/>
      <c r="Y71" s="98"/>
      <c r="Z71" s="98"/>
      <c r="AA71" s="98"/>
      <c r="AB71" s="98"/>
      <c r="AC71" s="98"/>
      <c r="AD71" s="98"/>
      <c r="AE71" s="98"/>
      <c r="AF71" s="98"/>
      <c r="AG71" s="98"/>
      <c r="AH71" s="98"/>
      <c r="AI71" s="98"/>
      <c r="AJ71" s="99"/>
    </row>
    <row r="72" spans="1:36" ht="22.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</row>
    <row r="73" spans="1:36" ht="22.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</row>
    <row r="74" spans="1:36" ht="22.5" customHeight="1">
      <c r="A74" s="1"/>
      <c r="B74" s="8" t="s">
        <v>77</v>
      </c>
      <c r="C74" s="1"/>
      <c r="D74" s="1"/>
      <c r="E74" s="21" t="s">
        <v>78</v>
      </c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</row>
    <row r="75" spans="1:36" ht="22.5" customHeight="1">
      <c r="A75" s="1"/>
      <c r="B75" s="1"/>
      <c r="C75" s="15" t="s">
        <v>79</v>
      </c>
      <c r="D75" s="1"/>
      <c r="E75" s="1"/>
      <c r="H75" s="1"/>
      <c r="I75" s="15" t="s">
        <v>80</v>
      </c>
      <c r="J75" s="1"/>
      <c r="K75" s="1"/>
      <c r="L75" s="1"/>
      <c r="M75" s="1"/>
      <c r="N75" s="1"/>
      <c r="O75" s="1"/>
      <c r="P75" s="1"/>
      <c r="Q75" s="1"/>
      <c r="R75" s="1"/>
      <c r="S75" s="1"/>
    </row>
    <row r="76" spans="1:36" ht="22.5" customHeight="1">
      <c r="A76" s="1"/>
      <c r="B76" s="1"/>
      <c r="C76" s="15" t="s">
        <v>81</v>
      </c>
      <c r="D76" s="1"/>
      <c r="E76" s="1"/>
      <c r="H76" s="1"/>
      <c r="I76" s="15" t="s">
        <v>82</v>
      </c>
      <c r="J76" s="1"/>
      <c r="K76" s="1"/>
      <c r="L76" s="1"/>
      <c r="M76" s="1"/>
      <c r="N76" s="1"/>
      <c r="O76" s="1"/>
      <c r="P76" s="1"/>
      <c r="Q76" s="1"/>
      <c r="R76" s="1"/>
      <c r="S76" s="1"/>
    </row>
    <row r="77" spans="1:36" ht="22.5" customHeight="1">
      <c r="A77" s="1"/>
      <c r="B77" s="1"/>
      <c r="C77" s="15" t="s">
        <v>83</v>
      </c>
      <c r="D77" s="1"/>
      <c r="E77" s="1"/>
      <c r="H77" s="1"/>
      <c r="I77" s="16" t="s">
        <v>84</v>
      </c>
      <c r="J77" s="1"/>
      <c r="K77" s="1"/>
      <c r="L77" s="1"/>
      <c r="M77" s="1"/>
      <c r="N77" s="1"/>
      <c r="O77" s="1"/>
      <c r="P77" s="1"/>
      <c r="Q77" s="1"/>
      <c r="R77" s="1"/>
      <c r="S77" s="1"/>
    </row>
    <row r="78" spans="1:36" ht="22.5" customHeight="1">
      <c r="A78" s="1"/>
      <c r="B78" s="1"/>
      <c r="C78" s="15" t="s">
        <v>85</v>
      </c>
      <c r="D78" s="1"/>
      <c r="E78" s="1"/>
      <c r="H78" s="1"/>
      <c r="I78" s="15" t="s">
        <v>86</v>
      </c>
      <c r="J78" s="1"/>
      <c r="L78" s="1"/>
      <c r="M78" s="1"/>
      <c r="N78" s="1"/>
      <c r="O78" s="1"/>
      <c r="P78" s="1"/>
      <c r="Q78" s="1"/>
      <c r="R78" s="1"/>
      <c r="S78" s="1"/>
      <c r="T78" s="23" t="str">
        <f>IF(Z33="","","ご入金合計額　　"&amp;Z33&amp;"円　　")</f>
        <v/>
      </c>
    </row>
    <row r="79" spans="1:36" ht="22.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</row>
    <row r="80" spans="1:36" ht="22.5" customHeight="1">
      <c r="A80" s="1"/>
      <c r="B80" s="8" t="s">
        <v>87</v>
      </c>
      <c r="C80" s="1"/>
      <c r="D80" s="1"/>
      <c r="F80" s="1"/>
      <c r="G80" s="1"/>
      <c r="H80" s="1"/>
      <c r="I80" s="15" t="s">
        <v>88</v>
      </c>
      <c r="J80" s="1"/>
      <c r="K80" s="1"/>
      <c r="M80" s="1"/>
      <c r="N80" s="1"/>
      <c r="O80" s="1"/>
      <c r="P80" s="1"/>
      <c r="Q80" s="1"/>
      <c r="R80" s="1"/>
      <c r="S80" s="1"/>
    </row>
    <row r="81" spans="1:23" ht="22.5" customHeight="1">
      <c r="A81" s="1"/>
      <c r="B81" s="17"/>
      <c r="C81" s="18" t="s">
        <v>89</v>
      </c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39"/>
      <c r="U81" s="39"/>
      <c r="V81" s="39"/>
      <c r="W81" s="40"/>
    </row>
    <row r="82" spans="1:23" ht="22.5" customHeight="1">
      <c r="A82" s="1"/>
      <c r="B82" s="7"/>
      <c r="C82" s="15" t="s">
        <v>90</v>
      </c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W82" s="113"/>
    </row>
    <row r="83" spans="1:23" ht="22.5" customHeight="1">
      <c r="A83" s="1"/>
      <c r="B83" s="10"/>
      <c r="C83" s="19" t="s">
        <v>281</v>
      </c>
      <c r="D83" s="12"/>
      <c r="E83" s="12"/>
      <c r="F83" s="12"/>
      <c r="G83" s="12"/>
      <c r="H83" s="19"/>
      <c r="I83" s="19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98"/>
      <c r="U83" s="98"/>
      <c r="V83" s="98"/>
      <c r="W83" s="99"/>
    </row>
    <row r="84" spans="1:23" ht="22.5" customHeight="1">
      <c r="A84" s="1"/>
      <c r="B84" s="1"/>
      <c r="C84" s="1"/>
      <c r="D84" s="1"/>
      <c r="E84" s="1"/>
      <c r="F84" s="1"/>
      <c r="G84" s="1"/>
      <c r="H84" s="1"/>
      <c r="I84" s="20"/>
      <c r="J84" s="20"/>
      <c r="K84" s="1"/>
      <c r="L84" s="1"/>
      <c r="M84" s="1"/>
      <c r="N84" s="1"/>
      <c r="O84" s="1"/>
      <c r="P84" s="1"/>
      <c r="Q84" s="1"/>
      <c r="R84" s="1"/>
      <c r="S84" s="1"/>
    </row>
    <row r="85" spans="1:23" ht="22.5" customHeight="1">
      <c r="A85" s="1"/>
      <c r="B85" s="8" t="s">
        <v>93</v>
      </c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</row>
    <row r="86" spans="1:23" ht="22.5" customHeight="1">
      <c r="A86" s="1"/>
      <c r="B86" s="1"/>
      <c r="C86" s="15" t="s">
        <v>94</v>
      </c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</row>
    <row r="87" spans="1:23" ht="22.5" customHeight="1">
      <c r="A87" s="1"/>
      <c r="B87" s="1"/>
      <c r="C87" s="15"/>
      <c r="D87" s="15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</row>
    <row r="88" spans="1:23" ht="22.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</row>
  </sheetData>
  <sheetProtection algorithmName="SHA-512" hashValue="JDDQazlUn6UrKOOP3zlU17WS91dALJugQjDnWcle2p5HD21lpscO/y9mUfdLhFtHUZLRSPBFJAXPwN/9EGWP2A==" saltValue="CvSULghgKZyJnUlC/Z63OQ==" spinCount="100000" sheet="1" objects="1" scenarios="1" selectLockedCells="1"/>
  <mergeCells count="152">
    <mergeCell ref="Q32:X32"/>
    <mergeCell ref="AA28:AD28"/>
    <mergeCell ref="AA29:AD29"/>
    <mergeCell ref="T22:V22"/>
    <mergeCell ref="AA31:AD31"/>
    <mergeCell ref="T30:V30"/>
    <mergeCell ref="A33:E34"/>
    <mergeCell ref="A7:D8"/>
    <mergeCell ref="R33:T34"/>
    <mergeCell ref="Y32:AF32"/>
    <mergeCell ref="F33:F34"/>
    <mergeCell ref="H10:J10"/>
    <mergeCell ref="AA26:AD26"/>
    <mergeCell ref="AA27:AD27"/>
    <mergeCell ref="X27:Y27"/>
    <mergeCell ref="X28:Y28"/>
    <mergeCell ref="X29:Y29"/>
    <mergeCell ref="AA15:AD15"/>
    <mergeCell ref="AA16:AD16"/>
    <mergeCell ref="AA17:AD17"/>
    <mergeCell ref="X14:Y14"/>
    <mergeCell ref="X15:Y15"/>
    <mergeCell ref="X22:Y22"/>
    <mergeCell ref="I7:L7"/>
    <mergeCell ref="B51:AK51"/>
    <mergeCell ref="AT2:BK3"/>
    <mergeCell ref="AI33:AK34"/>
    <mergeCell ref="Z33:AD34"/>
    <mergeCell ref="F28:R28"/>
    <mergeCell ref="F29:R29"/>
    <mergeCell ref="F30:R30"/>
    <mergeCell ref="H33:I34"/>
    <mergeCell ref="E8:AL8"/>
    <mergeCell ref="AJ32:AK32"/>
    <mergeCell ref="AG32:AH32"/>
    <mergeCell ref="X26:Y26"/>
    <mergeCell ref="AA22:AD22"/>
    <mergeCell ref="X30:Y30"/>
    <mergeCell ref="X23:Y23"/>
    <mergeCell ref="X24:Y24"/>
    <mergeCell ref="X25:Y25"/>
    <mergeCell ref="AA23:AD23"/>
    <mergeCell ref="AA24:AD24"/>
    <mergeCell ref="X20:Y20"/>
    <mergeCell ref="A9:D9"/>
    <mergeCell ref="A10:D10"/>
    <mergeCell ref="T9:W9"/>
    <mergeCell ref="T12:Z12"/>
    <mergeCell ref="K33:N34"/>
    <mergeCell ref="F31:R31"/>
    <mergeCell ref="T31:V31"/>
    <mergeCell ref="X31:Y31"/>
    <mergeCell ref="AI1:AL1"/>
    <mergeCell ref="AJ25:AL25"/>
    <mergeCell ref="T4:W4"/>
    <mergeCell ref="AJ12:AL12"/>
    <mergeCell ref="AG12:AI12"/>
    <mergeCell ref="AJ14:AL14"/>
    <mergeCell ref="AL33:AL34"/>
    <mergeCell ref="AE33:AE34"/>
    <mergeCell ref="P33:Q34"/>
    <mergeCell ref="AA12:AF12"/>
    <mergeCell ref="A12:S12"/>
    <mergeCell ref="T10:W10"/>
    <mergeCell ref="X5:AL6"/>
    <mergeCell ref="AG33:AH34"/>
    <mergeCell ref="Y33:Y34"/>
    <mergeCell ref="A32:H32"/>
    <mergeCell ref="I32:P32"/>
    <mergeCell ref="X18:Y18"/>
    <mergeCell ref="T24:V24"/>
    <mergeCell ref="T19:V19"/>
    <mergeCell ref="T27:V27"/>
    <mergeCell ref="AA30:AD30"/>
    <mergeCell ref="A2:Z3"/>
    <mergeCell ref="AE3:AL3"/>
    <mergeCell ref="T28:V28"/>
    <mergeCell ref="T29:V29"/>
    <mergeCell ref="T13:V13"/>
    <mergeCell ref="T14:V14"/>
    <mergeCell ref="T15:V15"/>
    <mergeCell ref="T16:V16"/>
    <mergeCell ref="T17:V17"/>
    <mergeCell ref="X4:AL4"/>
    <mergeCell ref="E4:S4"/>
    <mergeCell ref="N9:S9"/>
    <mergeCell ref="I9:L9"/>
    <mergeCell ref="E9:G9"/>
    <mergeCell ref="X9:Z9"/>
    <mergeCell ref="AB9:AE9"/>
    <mergeCell ref="AA18:AD18"/>
    <mergeCell ref="AG9:AL9"/>
    <mergeCell ref="AA13:AD13"/>
    <mergeCell ref="AA25:AD25"/>
    <mergeCell ref="F7:G7"/>
    <mergeCell ref="T23:V23"/>
    <mergeCell ref="A4:D4"/>
    <mergeCell ref="X21:Y21"/>
    <mergeCell ref="X16:Y16"/>
    <mergeCell ref="T5:W6"/>
    <mergeCell ref="AA19:AD19"/>
    <mergeCell ref="AA20:AD20"/>
    <mergeCell ref="AA21:AD21"/>
    <mergeCell ref="E5:S6"/>
    <mergeCell ref="O10:P10"/>
    <mergeCell ref="L10:M10"/>
    <mergeCell ref="A5:D6"/>
    <mergeCell ref="T18:V18"/>
    <mergeCell ref="AW7:AX7"/>
    <mergeCell ref="AY9:AZ9"/>
    <mergeCell ref="AA14:AD14"/>
    <mergeCell ref="X17:Y17"/>
    <mergeCell ref="AS4:AS10"/>
    <mergeCell ref="AJ26:AL26"/>
    <mergeCell ref="T20:V20"/>
    <mergeCell ref="T21:V21"/>
    <mergeCell ref="X19:Y19"/>
    <mergeCell ref="T25:V25"/>
    <mergeCell ref="T26:V26"/>
    <mergeCell ref="AU22:AZ22"/>
    <mergeCell ref="AU4:AZ4"/>
    <mergeCell ref="AU5:AZ5"/>
    <mergeCell ref="AU12:AZ12"/>
    <mergeCell ref="AU13:AZ13"/>
    <mergeCell ref="AU14:AZ14"/>
    <mergeCell ref="AU15:AZ15"/>
    <mergeCell ref="AU16:AZ16"/>
    <mergeCell ref="X13:Y13"/>
    <mergeCell ref="H39:AE39"/>
    <mergeCell ref="BG4:BK5"/>
    <mergeCell ref="BL11:BO11"/>
    <mergeCell ref="BL9:BO9"/>
    <mergeCell ref="BB21:BF21"/>
    <mergeCell ref="BB22:BF22"/>
    <mergeCell ref="BB4:BF4"/>
    <mergeCell ref="BB5:BF5"/>
    <mergeCell ref="BG12:BJ12"/>
    <mergeCell ref="AU8:BC8"/>
    <mergeCell ref="BB12:BF12"/>
    <mergeCell ref="BB13:BF13"/>
    <mergeCell ref="BB14:BF14"/>
    <mergeCell ref="BB15:BF15"/>
    <mergeCell ref="BB16:BF16"/>
    <mergeCell ref="BB17:BF17"/>
    <mergeCell ref="BB18:BF18"/>
    <mergeCell ref="BB19:BF19"/>
    <mergeCell ref="BB20:BF20"/>
    <mergeCell ref="AU17:AZ17"/>
    <mergeCell ref="AU18:AZ18"/>
    <mergeCell ref="AU19:AZ19"/>
    <mergeCell ref="AU20:AZ20"/>
    <mergeCell ref="AU21:AZ21"/>
  </mergeCells>
  <phoneticPr fontId="1"/>
  <conditionalFormatting sqref="AT13:BF22">
    <cfRule type="containsText" dxfId="1" priority="2" operator="containsText" text="選択してください">
      <formula>NOT(ISERROR(SEARCH("選択してください",AT13)))</formula>
    </cfRule>
  </conditionalFormatting>
  <conditionalFormatting sqref="BB4:BK5">
    <cfRule type="expression" dxfId="0" priority="1">
      <formula>$BL$4=FALSE</formula>
    </cfRule>
  </conditionalFormatting>
  <dataValidations count="9">
    <dataValidation imeMode="halfAlpha" allowBlank="1" showInputMessage="1" showErrorMessage="1" sqref="BB9:BF9 AY29 AY6 BI13:BI22 BG13:BG22 AX9 AV9" xr:uid="{D9CB1D74-A7CF-49F6-8282-179644147A70}"/>
    <dataValidation imeMode="fullKatakana" allowBlank="1" showInputMessage="1" showErrorMessage="1" sqref="AU5" xr:uid="{329E306D-3F26-4E18-872E-C0B58A7AA02D}"/>
    <dataValidation type="textLength" imeMode="halfAlpha" operator="equal" allowBlank="1" showInputMessage="1" showErrorMessage="1" sqref="AU7" xr:uid="{BDDB64F0-577B-4846-A9D2-26AF3B8BC443}">
      <formula1>3</formula1>
    </dataValidation>
    <dataValidation type="textLength" imeMode="halfAlpha" operator="equal" allowBlank="1" showInputMessage="1" showErrorMessage="1" sqref="AW7:AX7" xr:uid="{EB0F305F-250F-4B63-B900-8DEC170B3FF6}">
      <formula1>4</formula1>
    </dataValidation>
    <dataValidation type="textLength" imeMode="halfAlpha" operator="equal" allowBlank="1" showInputMessage="1" showErrorMessage="1" error="西暦で入力してください" sqref="AU6 AU29" xr:uid="{EF05929B-960D-4BE7-9CF5-C5F93AD04794}">
      <formula1>4</formula1>
    </dataValidation>
    <dataValidation type="list" allowBlank="1" showInputMessage="1" showErrorMessage="1" sqref="AU13:AZ22" xr:uid="{BDD9D3E1-C9CB-4AFE-9DD5-8F0612364192}">
      <formula1>OFFSET($CI13,,,1,$BR13)</formula1>
    </dataValidation>
    <dataValidation type="custom" allowBlank="1" showInputMessage="1" showErrorMessage="1" errorTitle="入力エラー" error="受講時と氏名が異なる場合に入力してください" sqref="BB4:BF4" xr:uid="{AF29A73E-DA6F-4140-9F6D-242B7DCFF065}">
      <formula1>$BL$4=TRUE</formula1>
    </dataValidation>
    <dataValidation type="custom" imeMode="fullKatakana" allowBlank="1" showInputMessage="1" showErrorMessage="1" errorTitle="入力エラー" error="受講時と氏名が異なる場合に入力してください" sqref="BB5:BF5" xr:uid="{E59C1F53-F153-4CB9-892D-DD21653C2ADF}">
      <formula1>$BL$4=TRUE</formula1>
    </dataValidation>
    <dataValidation imeMode="disabled" allowBlank="1" showInputMessage="1" showErrorMessage="1" sqref="AU9 AW9 AY9:AZ9" xr:uid="{29A77585-695E-4206-9A5D-6D39A3015487}"/>
  </dataValidations>
  <printOptions horizontalCentered="1"/>
  <pageMargins left="0.19685039370078741" right="0.19685039370078741" top="0.39370078740157483" bottom="0.19685039370078741" header="0" footer="0"/>
  <pageSetup paperSize="9" fitToHeight="2" orientation="portrait" r:id="rId1"/>
  <rowBreaks count="1" manualBreakCount="1">
    <brk id="49" max="37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7" r:id="rId4" name="Check Box 9">
              <controlPr defaultSize="0" autoFill="0" autoLine="0" autoPict="0">
                <anchor moveWithCells="1">
                  <from>
                    <xdr:col>46</xdr:col>
                    <xdr:colOff>0</xdr:colOff>
                    <xdr:row>9</xdr:row>
                    <xdr:rowOff>0</xdr:rowOff>
                  </from>
                  <to>
                    <xdr:col>46</xdr:col>
                    <xdr:colOff>333375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5" name="Check Box 10">
              <controlPr defaultSize="0" autoFill="0" autoLine="0" autoPict="0">
                <anchor moveWithCells="1">
                  <from>
                    <xdr:col>48</xdr:col>
                    <xdr:colOff>428625</xdr:colOff>
                    <xdr:row>9</xdr:row>
                    <xdr:rowOff>0</xdr:rowOff>
                  </from>
                  <to>
                    <xdr:col>50</xdr:col>
                    <xdr:colOff>104775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6" name="Check Box 11">
              <controlPr defaultSize="0" autoFill="0" autoLine="0" autoPict="0">
                <anchor moveWithCells="1">
                  <from>
                    <xdr:col>52</xdr:col>
                    <xdr:colOff>0</xdr:colOff>
                    <xdr:row>9</xdr:row>
                    <xdr:rowOff>0</xdr:rowOff>
                  </from>
                  <to>
                    <xdr:col>52</xdr:col>
                    <xdr:colOff>333375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7" name="Check Box 12">
              <controlPr defaultSize="0" autoFill="0" autoLine="0" autoPict="0">
                <anchor moveWithCells="1">
                  <from>
                    <xdr:col>45</xdr:col>
                    <xdr:colOff>542925</xdr:colOff>
                    <xdr:row>3</xdr:row>
                    <xdr:rowOff>0</xdr:rowOff>
                  </from>
                  <to>
                    <xdr:col>45</xdr:col>
                    <xdr:colOff>876300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8" name="Check Box 13">
              <controlPr defaultSize="0" autoFill="0" autoLine="0" autoPict="0">
                <anchor moveWithCells="1">
                  <from>
                    <xdr:col>46</xdr:col>
                    <xdr:colOff>209550</xdr:colOff>
                    <xdr:row>26</xdr:row>
                    <xdr:rowOff>0</xdr:rowOff>
                  </from>
                  <to>
                    <xdr:col>47</xdr:col>
                    <xdr:colOff>114300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9" name="Check Box 22">
              <controlPr defaultSize="0" autoFill="0" autoLine="0" autoPict="0">
                <anchor moveWithCells="1">
                  <from>
                    <xdr:col>49</xdr:col>
                    <xdr:colOff>0</xdr:colOff>
                    <xdr:row>27</xdr:row>
                    <xdr:rowOff>0</xdr:rowOff>
                  </from>
                  <to>
                    <xdr:col>50</xdr:col>
                    <xdr:colOff>104775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7981F021-E068-4B06-A32C-061F8AFE9F94}">
          <x14:formula1>
            <xm:f>OFFSET(講座マスタ!$A$1,,,COUNTA(講座マスタ!$A:$A))</xm:f>
          </x14:formula1>
          <xm:sqref>AT13:AT22</xm:sqref>
        </x14:dataValidation>
        <x14:dataValidation type="list" allowBlank="1" showInputMessage="1" showErrorMessage="1" xr:uid="{D7F66E62-74E8-48A0-B414-8F0FCDEE69CD}">
          <x14:formula1>
            <xm:f>OFFSET(種別マスタ!$J$2,MATCH($BO13,種別マスタ!$H:$H,0)-2,,1,BN13)</xm:f>
          </x14:formula1>
          <xm:sqref>BB13:BF22</xm:sqref>
        </x14:dataValidation>
        <x14:dataValidation type="list" allowBlank="1" showInputMessage="1" showErrorMessage="1" xr:uid="{702817BE-E0E8-4710-9DB8-BA88E82BE04D}">
          <x14:formula1>
            <xm:f>OFFSET(会場マスタ!$A$1,2,MATCH($AU13,会場マスタ!$1:$1,0)-1,$BM13)</xm:f>
          </x14:formula1>
          <xm:sqref>BA13:BA22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6C8B7B-5A65-4964-A612-9A8D40C2C3C3}">
  <sheetPr codeName="Sheet3"/>
  <dimension ref="A1:N25"/>
  <sheetViews>
    <sheetView workbookViewId="0">
      <selection activeCell="G12" sqref="G12"/>
    </sheetView>
  </sheetViews>
  <sheetFormatPr defaultRowHeight="13.5"/>
  <cols>
    <col min="1" max="1" width="41.25" bestFit="1" customWidth="1"/>
    <col min="2" max="14" width="11.125" customWidth="1"/>
  </cols>
  <sheetData>
    <row r="1" spans="1:14">
      <c r="A1" t="s">
        <v>222</v>
      </c>
      <c r="B1" t="s">
        <v>127</v>
      </c>
      <c r="C1" t="s">
        <v>128</v>
      </c>
      <c r="D1" t="s">
        <v>129</v>
      </c>
      <c r="E1" t="s">
        <v>130</v>
      </c>
      <c r="F1" t="s">
        <v>226</v>
      </c>
      <c r="G1" t="s">
        <v>131</v>
      </c>
      <c r="H1" t="s">
        <v>132</v>
      </c>
      <c r="I1" t="s">
        <v>133</v>
      </c>
      <c r="J1" t="s">
        <v>134</v>
      </c>
      <c r="K1" t="s">
        <v>135</v>
      </c>
      <c r="L1" t="s">
        <v>136</v>
      </c>
      <c r="M1" t="s">
        <v>137</v>
      </c>
      <c r="N1" t="s">
        <v>138</v>
      </c>
    </row>
    <row r="2" spans="1:14" ht="18" customHeight="1">
      <c r="A2" t="s">
        <v>110</v>
      </c>
      <c r="B2" t="s">
        <v>255</v>
      </c>
      <c r="C2" t="s">
        <v>139</v>
      </c>
      <c r="D2" t="s">
        <v>139</v>
      </c>
      <c r="E2" t="s">
        <v>140</v>
      </c>
      <c r="F2" t="s">
        <v>141</v>
      </c>
      <c r="G2" t="s">
        <v>142</v>
      </c>
      <c r="H2" t="s">
        <v>140</v>
      </c>
      <c r="I2" t="s">
        <v>140</v>
      </c>
      <c r="J2" t="s">
        <v>139</v>
      </c>
      <c r="K2" t="s">
        <v>143</v>
      </c>
      <c r="L2" t="s">
        <v>140</v>
      </c>
      <c r="M2" t="s">
        <v>256</v>
      </c>
      <c r="N2" t="s">
        <v>256</v>
      </c>
    </row>
    <row r="3" spans="1:14" ht="18" customHeight="1">
      <c r="A3" t="s">
        <v>104</v>
      </c>
      <c r="B3" t="s">
        <v>144</v>
      </c>
      <c r="C3" t="s">
        <v>144</v>
      </c>
      <c r="D3" t="s">
        <v>144</v>
      </c>
      <c r="E3" t="s">
        <v>144</v>
      </c>
      <c r="F3" t="s">
        <v>144</v>
      </c>
      <c r="G3" t="s">
        <v>144</v>
      </c>
      <c r="H3" t="s">
        <v>144</v>
      </c>
      <c r="I3" t="s">
        <v>144</v>
      </c>
      <c r="J3" t="s">
        <v>144</v>
      </c>
      <c r="K3" t="s">
        <v>144</v>
      </c>
      <c r="L3" t="s">
        <v>144</v>
      </c>
      <c r="M3" t="s">
        <v>144</v>
      </c>
      <c r="N3" t="s">
        <v>144</v>
      </c>
    </row>
    <row r="4" spans="1:14" ht="18" customHeight="1">
      <c r="A4" t="s">
        <v>224</v>
      </c>
      <c r="B4" t="s">
        <v>140</v>
      </c>
      <c r="C4" t="s">
        <v>140</v>
      </c>
      <c r="D4" t="s">
        <v>140</v>
      </c>
      <c r="E4" t="s">
        <v>140</v>
      </c>
      <c r="F4" t="s">
        <v>141</v>
      </c>
      <c r="G4" s="96" t="s">
        <v>141</v>
      </c>
      <c r="H4" t="s">
        <v>140</v>
      </c>
      <c r="I4" t="s">
        <v>140</v>
      </c>
      <c r="J4" t="s">
        <v>140</v>
      </c>
      <c r="K4" t="s">
        <v>140</v>
      </c>
      <c r="L4" t="s">
        <v>140</v>
      </c>
      <c r="M4" t="s">
        <v>256</v>
      </c>
      <c r="N4" t="s">
        <v>141</v>
      </c>
    </row>
    <row r="5" spans="1:14" ht="18" customHeight="1">
      <c r="A5" t="s">
        <v>116</v>
      </c>
      <c r="B5" t="s">
        <v>255</v>
      </c>
      <c r="C5" t="s">
        <v>140</v>
      </c>
      <c r="D5" t="s">
        <v>145</v>
      </c>
      <c r="E5" t="s">
        <v>145</v>
      </c>
      <c r="F5" t="s">
        <v>141</v>
      </c>
      <c r="G5" t="s">
        <v>142</v>
      </c>
      <c r="H5" t="s">
        <v>140</v>
      </c>
      <c r="I5" t="s">
        <v>140</v>
      </c>
      <c r="J5" t="s">
        <v>140</v>
      </c>
      <c r="K5" t="s">
        <v>140</v>
      </c>
      <c r="L5" t="s">
        <v>140</v>
      </c>
      <c r="M5" t="s">
        <v>256</v>
      </c>
      <c r="N5" t="s">
        <v>141</v>
      </c>
    </row>
    <row r="6" spans="1:14" ht="18" customHeight="1">
      <c r="A6" t="s">
        <v>117</v>
      </c>
      <c r="B6" t="s">
        <v>145</v>
      </c>
      <c r="C6" t="s">
        <v>145</v>
      </c>
      <c r="D6" t="s">
        <v>145</v>
      </c>
      <c r="E6" t="s">
        <v>145</v>
      </c>
      <c r="F6" t="s">
        <v>145</v>
      </c>
      <c r="G6" t="s">
        <v>142</v>
      </c>
      <c r="H6" t="s">
        <v>145</v>
      </c>
      <c r="I6" t="s">
        <v>140</v>
      </c>
      <c r="J6" t="s">
        <v>145</v>
      </c>
      <c r="K6" t="s">
        <v>145</v>
      </c>
      <c r="L6" t="s">
        <v>145</v>
      </c>
      <c r="M6" t="s">
        <v>145</v>
      </c>
      <c r="N6" t="s">
        <v>145</v>
      </c>
    </row>
    <row r="7" spans="1:14" ht="18" customHeight="1">
      <c r="A7" t="s">
        <v>118</v>
      </c>
      <c r="B7" t="s">
        <v>255</v>
      </c>
      <c r="C7" t="s">
        <v>140</v>
      </c>
      <c r="D7" t="s">
        <v>140</v>
      </c>
      <c r="E7" t="s">
        <v>140</v>
      </c>
      <c r="F7" t="s">
        <v>141</v>
      </c>
      <c r="G7" t="s">
        <v>142</v>
      </c>
      <c r="H7" t="s">
        <v>140</v>
      </c>
      <c r="I7" t="s">
        <v>140</v>
      </c>
      <c r="J7" t="s">
        <v>140</v>
      </c>
      <c r="K7" t="s">
        <v>140</v>
      </c>
      <c r="L7" t="s">
        <v>140</v>
      </c>
      <c r="M7" t="s">
        <v>256</v>
      </c>
      <c r="N7" t="s">
        <v>141</v>
      </c>
    </row>
    <row r="8" spans="1:14" ht="18" customHeight="1">
      <c r="A8" t="s">
        <v>119</v>
      </c>
      <c r="B8" t="s">
        <v>255</v>
      </c>
      <c r="C8" t="s">
        <v>140</v>
      </c>
      <c r="D8" t="s">
        <v>140</v>
      </c>
      <c r="E8" t="s">
        <v>140</v>
      </c>
      <c r="F8" t="s">
        <v>141</v>
      </c>
      <c r="G8" t="s">
        <v>142</v>
      </c>
      <c r="H8" t="s">
        <v>140</v>
      </c>
      <c r="I8" t="s">
        <v>140</v>
      </c>
      <c r="J8" t="s">
        <v>140</v>
      </c>
      <c r="K8" t="s">
        <v>140</v>
      </c>
      <c r="L8" t="s">
        <v>140</v>
      </c>
      <c r="M8" t="s">
        <v>256</v>
      </c>
      <c r="N8" t="s">
        <v>141</v>
      </c>
    </row>
    <row r="9" spans="1:14" ht="18" customHeight="1">
      <c r="A9" t="s">
        <v>120</v>
      </c>
      <c r="B9" t="s">
        <v>255</v>
      </c>
      <c r="C9" t="s">
        <v>140</v>
      </c>
      <c r="D9" t="s">
        <v>140</v>
      </c>
      <c r="E9" t="s">
        <v>145</v>
      </c>
      <c r="F9" t="s">
        <v>141</v>
      </c>
      <c r="G9" t="s">
        <v>142</v>
      </c>
      <c r="H9" t="s">
        <v>140</v>
      </c>
      <c r="I9" t="s">
        <v>145</v>
      </c>
      <c r="J9" t="s">
        <v>140</v>
      </c>
      <c r="K9" t="s">
        <v>140</v>
      </c>
      <c r="L9" t="s">
        <v>140</v>
      </c>
      <c r="M9" t="s">
        <v>145</v>
      </c>
      <c r="N9" t="s">
        <v>141</v>
      </c>
    </row>
    <row r="10" spans="1:14" ht="18" customHeight="1">
      <c r="A10" t="s">
        <v>121</v>
      </c>
      <c r="B10" t="s">
        <v>259</v>
      </c>
      <c r="C10" t="s">
        <v>145</v>
      </c>
      <c r="D10" t="s">
        <v>140</v>
      </c>
      <c r="E10" t="s">
        <v>140</v>
      </c>
      <c r="F10" t="s">
        <v>145</v>
      </c>
      <c r="G10" t="s">
        <v>145</v>
      </c>
      <c r="H10" t="s">
        <v>145</v>
      </c>
      <c r="I10" t="s">
        <v>145</v>
      </c>
      <c r="J10" t="s">
        <v>145</v>
      </c>
      <c r="K10" t="s">
        <v>145</v>
      </c>
      <c r="L10" t="s">
        <v>145</v>
      </c>
      <c r="M10" t="s">
        <v>139</v>
      </c>
      <c r="N10" t="s">
        <v>145</v>
      </c>
    </row>
    <row r="11" spans="1:14" ht="18" customHeight="1">
      <c r="A11" t="s">
        <v>122</v>
      </c>
      <c r="B11" t="s">
        <v>145</v>
      </c>
      <c r="C11" t="s">
        <v>145</v>
      </c>
      <c r="D11" t="s">
        <v>140</v>
      </c>
      <c r="E11" t="s">
        <v>140</v>
      </c>
      <c r="F11" t="s">
        <v>145</v>
      </c>
      <c r="G11" t="s">
        <v>145</v>
      </c>
      <c r="H11" t="s">
        <v>145</v>
      </c>
      <c r="I11" t="s">
        <v>145</v>
      </c>
      <c r="J11" t="s">
        <v>145</v>
      </c>
      <c r="K11" t="s">
        <v>145</v>
      </c>
      <c r="L11" t="s">
        <v>145</v>
      </c>
      <c r="M11" t="s">
        <v>139</v>
      </c>
      <c r="N11" t="s">
        <v>145</v>
      </c>
    </row>
    <row r="12" spans="1:14" ht="18" customHeight="1">
      <c r="A12" t="s">
        <v>112</v>
      </c>
      <c r="B12" t="s">
        <v>141</v>
      </c>
      <c r="C12" t="s">
        <v>145</v>
      </c>
      <c r="D12" t="s">
        <v>145</v>
      </c>
      <c r="E12" t="s">
        <v>145</v>
      </c>
      <c r="F12" t="s">
        <v>141</v>
      </c>
      <c r="G12" t="s">
        <v>141</v>
      </c>
      <c r="H12" t="s">
        <v>140</v>
      </c>
      <c r="I12" t="s">
        <v>140</v>
      </c>
      <c r="J12" t="s">
        <v>140</v>
      </c>
      <c r="K12" t="s">
        <v>140</v>
      </c>
      <c r="L12" t="s">
        <v>145</v>
      </c>
      <c r="M12" t="s">
        <v>145</v>
      </c>
      <c r="N12" t="s">
        <v>142</v>
      </c>
    </row>
    <row r="13" spans="1:14" ht="18" customHeight="1">
      <c r="A13" t="s">
        <v>113</v>
      </c>
      <c r="B13" t="s">
        <v>146</v>
      </c>
      <c r="C13" t="s">
        <v>146</v>
      </c>
      <c r="D13" t="s">
        <v>146</v>
      </c>
      <c r="E13" t="s">
        <v>146</v>
      </c>
      <c r="F13" t="s">
        <v>146</v>
      </c>
      <c r="G13" t="s">
        <v>141</v>
      </c>
      <c r="H13" t="s">
        <v>209</v>
      </c>
      <c r="I13" t="s">
        <v>209</v>
      </c>
      <c r="J13" t="s">
        <v>209</v>
      </c>
      <c r="K13" t="s">
        <v>209</v>
      </c>
      <c r="L13" t="s">
        <v>209</v>
      </c>
      <c r="M13" t="s">
        <v>246</v>
      </c>
      <c r="N13" t="s">
        <v>246</v>
      </c>
    </row>
    <row r="14" spans="1:14" ht="18" customHeight="1">
      <c r="A14" t="s">
        <v>114</v>
      </c>
      <c r="B14" t="s">
        <v>146</v>
      </c>
      <c r="C14" t="s">
        <v>146</v>
      </c>
      <c r="D14" t="s">
        <v>146</v>
      </c>
      <c r="E14" t="s">
        <v>146</v>
      </c>
      <c r="F14" t="s">
        <v>146</v>
      </c>
      <c r="G14" t="s">
        <v>143</v>
      </c>
      <c r="H14" t="s">
        <v>143</v>
      </c>
      <c r="I14" t="s">
        <v>145</v>
      </c>
      <c r="J14" t="s">
        <v>143</v>
      </c>
      <c r="K14" t="s">
        <v>145</v>
      </c>
      <c r="L14" t="s">
        <v>145</v>
      </c>
      <c r="M14" t="s">
        <v>145</v>
      </c>
      <c r="N14" t="s">
        <v>143</v>
      </c>
    </row>
    <row r="15" spans="1:14" ht="18" customHeight="1">
      <c r="A15" t="s">
        <v>115</v>
      </c>
      <c r="B15" t="s">
        <v>139</v>
      </c>
      <c r="C15" t="s">
        <v>139</v>
      </c>
      <c r="D15" t="s">
        <v>139</v>
      </c>
      <c r="E15" t="s">
        <v>145</v>
      </c>
      <c r="F15" t="s">
        <v>143</v>
      </c>
      <c r="G15" t="s">
        <v>143</v>
      </c>
      <c r="H15" t="s">
        <v>143</v>
      </c>
      <c r="I15" t="s">
        <v>145</v>
      </c>
      <c r="J15" t="s">
        <v>143</v>
      </c>
      <c r="K15" t="s">
        <v>145</v>
      </c>
      <c r="L15" t="s">
        <v>145</v>
      </c>
      <c r="M15" t="s">
        <v>146</v>
      </c>
      <c r="N15" t="s">
        <v>143</v>
      </c>
    </row>
    <row r="16" spans="1:14" ht="18" customHeight="1">
      <c r="A16" t="s">
        <v>109</v>
      </c>
      <c r="B16" t="s">
        <v>143</v>
      </c>
      <c r="C16" t="s">
        <v>143</v>
      </c>
      <c r="D16" t="s">
        <v>143</v>
      </c>
      <c r="E16" t="s">
        <v>143</v>
      </c>
      <c r="F16" t="s">
        <v>143</v>
      </c>
      <c r="G16" t="s">
        <v>143</v>
      </c>
      <c r="H16" t="s">
        <v>143</v>
      </c>
      <c r="I16" t="s">
        <v>143</v>
      </c>
      <c r="J16" t="s">
        <v>143</v>
      </c>
      <c r="K16" t="s">
        <v>143</v>
      </c>
      <c r="L16" t="s">
        <v>143</v>
      </c>
      <c r="M16" t="s">
        <v>146</v>
      </c>
      <c r="N16" t="s">
        <v>143</v>
      </c>
    </row>
    <row r="17" spans="1:14" ht="18" customHeight="1">
      <c r="A17" t="s">
        <v>106</v>
      </c>
      <c r="B17" t="s">
        <v>141</v>
      </c>
      <c r="C17" t="s">
        <v>145</v>
      </c>
      <c r="D17" t="s">
        <v>145</v>
      </c>
      <c r="E17" t="s">
        <v>145</v>
      </c>
      <c r="F17" t="s">
        <v>142</v>
      </c>
      <c r="G17" t="s">
        <v>142</v>
      </c>
      <c r="H17" t="s">
        <v>140</v>
      </c>
      <c r="I17" t="s">
        <v>140</v>
      </c>
      <c r="J17" t="s">
        <v>145</v>
      </c>
      <c r="K17" t="s">
        <v>145</v>
      </c>
      <c r="L17" t="s">
        <v>145</v>
      </c>
      <c r="M17" t="s">
        <v>145</v>
      </c>
      <c r="N17" t="s">
        <v>145</v>
      </c>
    </row>
    <row r="18" spans="1:14" ht="18" customHeight="1">
      <c r="A18" t="s">
        <v>108</v>
      </c>
      <c r="B18" t="s">
        <v>145</v>
      </c>
      <c r="C18" t="s">
        <v>145</v>
      </c>
      <c r="D18" t="s">
        <v>145</v>
      </c>
      <c r="E18" t="s">
        <v>145</v>
      </c>
      <c r="F18" t="s">
        <v>142</v>
      </c>
      <c r="G18" t="s">
        <v>142</v>
      </c>
      <c r="H18" t="s">
        <v>142</v>
      </c>
      <c r="I18" t="s">
        <v>140</v>
      </c>
      <c r="J18" t="s">
        <v>145</v>
      </c>
      <c r="K18" t="s">
        <v>145</v>
      </c>
      <c r="L18" t="s">
        <v>145</v>
      </c>
      <c r="M18" t="s">
        <v>145</v>
      </c>
      <c r="N18" t="s">
        <v>145</v>
      </c>
    </row>
    <row r="19" spans="1:14" ht="18" customHeight="1">
      <c r="A19" t="s">
        <v>147</v>
      </c>
      <c r="B19" t="s">
        <v>143</v>
      </c>
      <c r="C19" t="s">
        <v>146</v>
      </c>
      <c r="D19" t="s">
        <v>146</v>
      </c>
      <c r="E19" t="s">
        <v>146</v>
      </c>
      <c r="F19" t="s">
        <v>146</v>
      </c>
      <c r="G19" t="s">
        <v>143</v>
      </c>
      <c r="H19" t="s">
        <v>143</v>
      </c>
      <c r="I19" t="s">
        <v>146</v>
      </c>
      <c r="J19" t="s">
        <v>146</v>
      </c>
      <c r="K19" t="s">
        <v>146</v>
      </c>
      <c r="L19" t="s">
        <v>146</v>
      </c>
      <c r="M19" t="s">
        <v>143</v>
      </c>
      <c r="N19" t="s">
        <v>143</v>
      </c>
    </row>
    <row r="20" spans="1:14" ht="18" customHeight="1">
      <c r="A20" t="s">
        <v>123</v>
      </c>
      <c r="B20" t="s">
        <v>145</v>
      </c>
      <c r="C20" t="s">
        <v>145</v>
      </c>
      <c r="D20" t="s">
        <v>145</v>
      </c>
      <c r="E20" t="s">
        <v>145</v>
      </c>
      <c r="F20" t="s">
        <v>145</v>
      </c>
      <c r="G20" t="s">
        <v>142</v>
      </c>
      <c r="H20" t="s">
        <v>145</v>
      </c>
      <c r="I20" t="s">
        <v>140</v>
      </c>
      <c r="J20" t="s">
        <v>145</v>
      </c>
      <c r="K20" t="s">
        <v>145</v>
      </c>
      <c r="L20" t="s">
        <v>145</v>
      </c>
      <c r="M20" t="s">
        <v>145</v>
      </c>
      <c r="N20" t="s">
        <v>145</v>
      </c>
    </row>
    <row r="21" spans="1:14" ht="18" customHeight="1">
      <c r="A21" t="s">
        <v>124</v>
      </c>
      <c r="B21" t="s">
        <v>145</v>
      </c>
      <c r="C21" t="s">
        <v>145</v>
      </c>
      <c r="D21" t="s">
        <v>145</v>
      </c>
      <c r="E21" t="s">
        <v>145</v>
      </c>
      <c r="F21" t="s">
        <v>142</v>
      </c>
      <c r="G21" t="s">
        <v>142</v>
      </c>
      <c r="H21" t="s">
        <v>140</v>
      </c>
      <c r="I21" t="s">
        <v>142</v>
      </c>
      <c r="J21" t="s">
        <v>145</v>
      </c>
      <c r="K21" t="s">
        <v>145</v>
      </c>
      <c r="L21" t="s">
        <v>145</v>
      </c>
      <c r="M21" t="s">
        <v>145</v>
      </c>
      <c r="N21" t="s">
        <v>145</v>
      </c>
    </row>
    <row r="22" spans="1:14" ht="18" customHeight="1">
      <c r="A22" t="s">
        <v>125</v>
      </c>
      <c r="B22" t="s">
        <v>145</v>
      </c>
      <c r="C22" t="s">
        <v>145</v>
      </c>
      <c r="D22" t="s">
        <v>145</v>
      </c>
      <c r="E22" t="s">
        <v>145</v>
      </c>
      <c r="F22" t="s">
        <v>145</v>
      </c>
      <c r="G22" t="s">
        <v>142</v>
      </c>
      <c r="H22" t="s">
        <v>145</v>
      </c>
      <c r="I22" t="s">
        <v>140</v>
      </c>
      <c r="J22" t="s">
        <v>145</v>
      </c>
      <c r="K22" t="s">
        <v>145</v>
      </c>
      <c r="L22" t="s">
        <v>145</v>
      </c>
      <c r="M22" t="s">
        <v>145</v>
      </c>
      <c r="N22" t="s">
        <v>145</v>
      </c>
    </row>
    <row r="23" spans="1:14" ht="18" customHeight="1">
      <c r="A23" t="s">
        <v>126</v>
      </c>
      <c r="B23" t="s">
        <v>274</v>
      </c>
      <c r="C23" t="s">
        <v>146</v>
      </c>
      <c r="D23" t="s">
        <v>146</v>
      </c>
      <c r="E23" t="s">
        <v>146</v>
      </c>
      <c r="F23" t="s">
        <v>146</v>
      </c>
      <c r="G23" t="s">
        <v>145</v>
      </c>
      <c r="H23" t="s">
        <v>146</v>
      </c>
      <c r="I23" t="s">
        <v>140</v>
      </c>
      <c r="J23" t="s">
        <v>145</v>
      </c>
      <c r="K23" t="s">
        <v>145</v>
      </c>
      <c r="L23" t="s">
        <v>145</v>
      </c>
      <c r="M23" t="s">
        <v>145</v>
      </c>
      <c r="N23" t="s">
        <v>145</v>
      </c>
    </row>
    <row r="24" spans="1:14" ht="18" customHeight="1">
      <c r="A24" t="s">
        <v>111</v>
      </c>
      <c r="B24" t="s">
        <v>274</v>
      </c>
      <c r="C24" t="s">
        <v>274</v>
      </c>
      <c r="D24" t="s">
        <v>274</v>
      </c>
      <c r="E24" t="s">
        <v>274</v>
      </c>
      <c r="F24" t="s">
        <v>274</v>
      </c>
      <c r="G24" t="s">
        <v>274</v>
      </c>
      <c r="H24" t="s">
        <v>274</v>
      </c>
      <c r="I24" t="s">
        <v>274</v>
      </c>
      <c r="J24" t="s">
        <v>274</v>
      </c>
      <c r="K24" t="s">
        <v>274</v>
      </c>
      <c r="L24" t="s">
        <v>274</v>
      </c>
      <c r="M24" t="s">
        <v>274</v>
      </c>
      <c r="N24" t="s">
        <v>274</v>
      </c>
    </row>
    <row r="25" spans="1:14">
      <c r="B25" s="21" t="s">
        <v>210</v>
      </c>
    </row>
  </sheetData>
  <phoneticPr fontId="1"/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50D437-2356-4387-9EA2-4C34E120191E}">
  <sheetPr codeName="Sheet4"/>
  <dimension ref="A1:L23"/>
  <sheetViews>
    <sheetView workbookViewId="0">
      <selection activeCell="H3" sqref="H3"/>
    </sheetView>
  </sheetViews>
  <sheetFormatPr defaultRowHeight="13.5"/>
  <cols>
    <col min="2" max="2" width="41.25" bestFit="1" customWidth="1"/>
    <col min="3" max="3" width="11.5" customWidth="1"/>
    <col min="4" max="4" width="18.125" bestFit="1" customWidth="1"/>
    <col min="5" max="5" width="33" bestFit="1" customWidth="1"/>
    <col min="8" max="8" width="11" bestFit="1" customWidth="1"/>
    <col min="9" max="9" width="2.5" bestFit="1" customWidth="1"/>
    <col min="10" max="10" width="33" bestFit="1" customWidth="1"/>
  </cols>
  <sheetData>
    <row r="1" spans="1:12">
      <c r="I1">
        <v>0</v>
      </c>
      <c r="J1" t="s">
        <v>247</v>
      </c>
    </row>
    <row r="2" spans="1:12">
      <c r="A2" s="24" t="s">
        <v>215</v>
      </c>
      <c r="B2" s="24" t="s">
        <v>110</v>
      </c>
      <c r="C2" s="24" t="s">
        <v>142</v>
      </c>
      <c r="D2" s="24"/>
      <c r="E2" s="24"/>
      <c r="H2" t="s">
        <v>142</v>
      </c>
      <c r="I2">
        <v>1</v>
      </c>
      <c r="J2" t="s">
        <v>142</v>
      </c>
    </row>
    <row r="3" spans="1:12">
      <c r="A3" s="24" t="s">
        <v>215</v>
      </c>
      <c r="B3" s="24" t="s">
        <v>104</v>
      </c>
      <c r="C3" s="24" t="s">
        <v>211</v>
      </c>
      <c r="D3" s="24" t="s">
        <v>212</v>
      </c>
      <c r="E3" s="24" t="s">
        <v>213</v>
      </c>
      <c r="H3" t="s">
        <v>140</v>
      </c>
      <c r="I3">
        <v>2</v>
      </c>
      <c r="J3" t="s">
        <v>143</v>
      </c>
      <c r="K3" t="s">
        <v>214</v>
      </c>
      <c r="L3" t="s">
        <v>218</v>
      </c>
    </row>
    <row r="4" spans="1:12">
      <c r="A4" s="24" t="s">
        <v>215</v>
      </c>
      <c r="B4" s="24" t="s">
        <v>105</v>
      </c>
      <c r="C4" s="24" t="s">
        <v>143</v>
      </c>
      <c r="D4" s="24" t="s">
        <v>214</v>
      </c>
      <c r="E4" s="24" t="s">
        <v>218</v>
      </c>
      <c r="H4" t="s">
        <v>254</v>
      </c>
      <c r="I4">
        <v>3</v>
      </c>
      <c r="J4" t="s">
        <v>253</v>
      </c>
    </row>
    <row r="5" spans="1:12">
      <c r="A5" s="24" t="s">
        <v>215</v>
      </c>
      <c r="B5" s="24" t="s">
        <v>116</v>
      </c>
      <c r="C5" s="24" t="s">
        <v>142</v>
      </c>
      <c r="D5" s="24"/>
      <c r="E5" s="24"/>
      <c r="H5" t="s">
        <v>144</v>
      </c>
      <c r="I5">
        <v>4</v>
      </c>
      <c r="J5" t="s">
        <v>25</v>
      </c>
      <c r="K5" t="s">
        <v>26</v>
      </c>
      <c r="L5" t="s">
        <v>213</v>
      </c>
    </row>
    <row r="6" spans="1:12">
      <c r="A6" s="24" t="s">
        <v>215</v>
      </c>
      <c r="B6" s="24" t="s">
        <v>117</v>
      </c>
      <c r="C6" s="24" t="s">
        <v>142</v>
      </c>
      <c r="D6" s="24"/>
      <c r="E6" s="24"/>
    </row>
    <row r="7" spans="1:12">
      <c r="A7" s="24" t="s">
        <v>215</v>
      </c>
      <c r="B7" s="24" t="s">
        <v>118</v>
      </c>
      <c r="C7" s="24" t="s">
        <v>142</v>
      </c>
      <c r="D7" s="24"/>
      <c r="E7" s="24"/>
    </row>
    <row r="8" spans="1:12">
      <c r="A8" s="24" t="s">
        <v>215</v>
      </c>
      <c r="B8" s="24" t="s">
        <v>119</v>
      </c>
      <c r="C8" s="24" t="s">
        <v>142</v>
      </c>
      <c r="D8" s="24"/>
      <c r="E8" s="24"/>
    </row>
    <row r="9" spans="1:12">
      <c r="A9" s="24" t="s">
        <v>215</v>
      </c>
      <c r="B9" s="24" t="s">
        <v>120</v>
      </c>
      <c r="C9" s="24" t="s">
        <v>142</v>
      </c>
      <c r="D9" s="24"/>
      <c r="E9" s="24"/>
    </row>
    <row r="10" spans="1:12">
      <c r="A10" s="24" t="s">
        <v>215</v>
      </c>
      <c r="B10" s="24" t="s">
        <v>112</v>
      </c>
      <c r="C10" s="24" t="s">
        <v>219</v>
      </c>
      <c r="D10" s="24"/>
      <c r="E10" s="24"/>
    </row>
    <row r="11" spans="1:12">
      <c r="A11" s="25" t="s">
        <v>216</v>
      </c>
      <c r="B11" s="24" t="s">
        <v>112</v>
      </c>
      <c r="C11" s="24" t="s">
        <v>143</v>
      </c>
      <c r="D11" s="24" t="s">
        <v>214</v>
      </c>
      <c r="E11" s="24" t="s">
        <v>218</v>
      </c>
    </row>
    <row r="12" spans="1:12">
      <c r="A12" s="26" t="s">
        <v>217</v>
      </c>
      <c r="B12" s="24" t="s">
        <v>112</v>
      </c>
      <c r="C12" s="24" t="s">
        <v>143</v>
      </c>
      <c r="D12" s="24" t="s">
        <v>214</v>
      </c>
      <c r="E12" s="24" t="s">
        <v>218</v>
      </c>
    </row>
    <row r="13" spans="1:12">
      <c r="A13" s="24" t="s">
        <v>216</v>
      </c>
      <c r="B13" s="24" t="s">
        <v>113</v>
      </c>
      <c r="C13" s="24" t="s">
        <v>143</v>
      </c>
      <c r="D13" s="24" t="s">
        <v>214</v>
      </c>
      <c r="E13" s="24" t="s">
        <v>218</v>
      </c>
    </row>
    <row r="14" spans="1:12">
      <c r="A14" s="24" t="s">
        <v>215</v>
      </c>
      <c r="B14" s="24" t="s">
        <v>114</v>
      </c>
      <c r="C14" s="24" t="s">
        <v>143</v>
      </c>
      <c r="D14" s="24"/>
      <c r="E14" s="24"/>
      <c r="J14" t="s">
        <v>210</v>
      </c>
    </row>
    <row r="15" spans="1:12">
      <c r="A15" s="24" t="s">
        <v>215</v>
      </c>
      <c r="B15" s="24" t="s">
        <v>115</v>
      </c>
      <c r="C15" s="24" t="s">
        <v>143</v>
      </c>
      <c r="D15" s="24"/>
      <c r="E15" s="24"/>
    </row>
    <row r="16" spans="1:12">
      <c r="A16" s="24" t="s">
        <v>215</v>
      </c>
      <c r="B16" s="24" t="s">
        <v>109</v>
      </c>
      <c r="C16" s="24" t="s">
        <v>143</v>
      </c>
      <c r="D16" s="24"/>
      <c r="E16" s="24"/>
    </row>
    <row r="17" spans="1:5">
      <c r="A17" s="24" t="s">
        <v>215</v>
      </c>
      <c r="B17" s="24" t="s">
        <v>106</v>
      </c>
      <c r="C17" s="24" t="s">
        <v>142</v>
      </c>
      <c r="D17" s="24"/>
      <c r="E17" s="24"/>
    </row>
    <row r="18" spans="1:5">
      <c r="A18" s="24" t="s">
        <v>215</v>
      </c>
      <c r="B18" s="24" t="s">
        <v>107</v>
      </c>
      <c r="C18" s="24" t="s">
        <v>142</v>
      </c>
      <c r="D18" s="24"/>
      <c r="E18" s="24"/>
    </row>
    <row r="19" spans="1:5">
      <c r="A19" s="24" t="s">
        <v>215</v>
      </c>
      <c r="B19" s="24" t="s">
        <v>108</v>
      </c>
      <c r="C19" s="24" t="s">
        <v>142</v>
      </c>
      <c r="D19" s="24"/>
      <c r="E19" s="24"/>
    </row>
    <row r="20" spans="1:5">
      <c r="A20" s="24" t="s">
        <v>215</v>
      </c>
      <c r="B20" s="24" t="s">
        <v>123</v>
      </c>
      <c r="C20" s="24" t="s">
        <v>142</v>
      </c>
      <c r="D20" s="24"/>
      <c r="E20" s="24"/>
    </row>
    <row r="21" spans="1:5">
      <c r="A21" s="24" t="s">
        <v>215</v>
      </c>
      <c r="B21" s="24" t="s">
        <v>124</v>
      </c>
      <c r="C21" s="24" t="s">
        <v>142</v>
      </c>
      <c r="D21" s="24"/>
      <c r="E21" s="24"/>
    </row>
    <row r="22" spans="1:5">
      <c r="A22" s="24" t="s">
        <v>215</v>
      </c>
      <c r="B22" s="24" t="s">
        <v>125</v>
      </c>
      <c r="C22" s="24" t="s">
        <v>142</v>
      </c>
      <c r="D22" s="24"/>
      <c r="E22" s="24"/>
    </row>
    <row r="23" spans="1:5">
      <c r="A23" s="24" t="s">
        <v>215</v>
      </c>
      <c r="B23" s="24" t="s">
        <v>147</v>
      </c>
      <c r="C23" s="24" t="s">
        <v>143</v>
      </c>
      <c r="D23" s="24"/>
      <c r="E23" s="24"/>
    </row>
  </sheetData>
  <phoneticPr fontId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CF0A90-4D46-4826-BB6C-BEB0D594BB53}">
  <sheetPr codeName="Sheet5"/>
  <dimension ref="A1:N22"/>
  <sheetViews>
    <sheetView workbookViewId="0">
      <selection activeCell="M2" sqref="M2"/>
    </sheetView>
  </sheetViews>
  <sheetFormatPr defaultRowHeight="13.5"/>
  <cols>
    <col min="1" max="1" width="22.75" bestFit="1" customWidth="1"/>
    <col min="2" max="4" width="12.875" bestFit="1" customWidth="1"/>
    <col min="6" max="6" width="21.5" bestFit="1" customWidth="1"/>
    <col min="7" max="7" width="15.125" bestFit="1" customWidth="1"/>
    <col min="8" max="9" width="13" bestFit="1" customWidth="1"/>
    <col min="10" max="11" width="12.875" bestFit="1" customWidth="1"/>
    <col min="12" max="12" width="11" bestFit="1" customWidth="1"/>
    <col min="14" max="14" width="12.875" bestFit="1" customWidth="1"/>
  </cols>
  <sheetData>
    <row r="1" spans="1:14">
      <c r="A1" t="s">
        <v>222</v>
      </c>
      <c r="B1" t="s">
        <v>127</v>
      </c>
      <c r="C1" t="s">
        <v>128</v>
      </c>
      <c r="D1" t="s">
        <v>129</v>
      </c>
      <c r="E1" t="s">
        <v>130</v>
      </c>
      <c r="F1" t="s">
        <v>226</v>
      </c>
      <c r="G1" t="s">
        <v>131</v>
      </c>
      <c r="H1" t="s">
        <v>132</v>
      </c>
      <c r="I1" t="s">
        <v>133</v>
      </c>
      <c r="J1" t="s">
        <v>134</v>
      </c>
      <c r="K1" t="s">
        <v>135</v>
      </c>
      <c r="L1" t="s">
        <v>136</v>
      </c>
      <c r="M1" t="s">
        <v>137</v>
      </c>
      <c r="N1" t="s">
        <v>138</v>
      </c>
    </row>
    <row r="2" spans="1:14">
      <c r="A2" t="s">
        <v>127</v>
      </c>
      <c r="B2">
        <f t="shared" ref="B2:N2" si="0">COUNTA(B3:B27)</f>
        <v>10</v>
      </c>
      <c r="C2">
        <f t="shared" si="0"/>
        <v>4</v>
      </c>
      <c r="D2">
        <f t="shared" si="0"/>
        <v>6</v>
      </c>
      <c r="E2">
        <f t="shared" si="0"/>
        <v>4</v>
      </c>
      <c r="F2">
        <f t="shared" si="0"/>
        <v>13</v>
      </c>
      <c r="G2">
        <f>COUNTA(G3:G27)</f>
        <v>20</v>
      </c>
      <c r="H2">
        <f t="shared" si="0"/>
        <v>11</v>
      </c>
      <c r="I2">
        <f t="shared" si="0"/>
        <v>6</v>
      </c>
      <c r="J2">
        <f t="shared" si="0"/>
        <v>5</v>
      </c>
      <c r="K2">
        <f t="shared" si="0"/>
        <v>4</v>
      </c>
      <c r="L2">
        <f t="shared" si="0"/>
        <v>3</v>
      </c>
      <c r="M2">
        <f t="shared" si="0"/>
        <v>2</v>
      </c>
      <c r="N2">
        <f t="shared" si="0"/>
        <v>5</v>
      </c>
    </row>
    <row r="3" spans="1:14">
      <c r="A3" t="s">
        <v>128</v>
      </c>
      <c r="B3" t="s">
        <v>222</v>
      </c>
      <c r="C3" t="s">
        <v>222</v>
      </c>
      <c r="D3" t="s">
        <v>222</v>
      </c>
      <c r="E3" t="s">
        <v>222</v>
      </c>
      <c r="F3" t="s">
        <v>222</v>
      </c>
      <c r="G3" t="s">
        <v>222</v>
      </c>
      <c r="H3" t="s">
        <v>222</v>
      </c>
      <c r="I3" t="s">
        <v>222</v>
      </c>
      <c r="J3" t="s">
        <v>222</v>
      </c>
      <c r="K3" t="s">
        <v>222</v>
      </c>
      <c r="L3" t="s">
        <v>222</v>
      </c>
      <c r="M3" t="s">
        <v>222</v>
      </c>
      <c r="N3" t="s">
        <v>222</v>
      </c>
    </row>
    <row r="4" spans="1:14">
      <c r="A4" t="s">
        <v>129</v>
      </c>
      <c r="B4" t="s">
        <v>181</v>
      </c>
      <c r="C4" t="s">
        <v>186</v>
      </c>
      <c r="D4" t="s">
        <v>187</v>
      </c>
      <c r="E4" t="s">
        <v>188</v>
      </c>
      <c r="F4" t="s">
        <v>191</v>
      </c>
      <c r="G4" t="s">
        <v>150</v>
      </c>
      <c r="H4" t="s">
        <v>159</v>
      </c>
      <c r="I4" t="s">
        <v>161</v>
      </c>
      <c r="J4" t="s">
        <v>162</v>
      </c>
      <c r="K4" t="s">
        <v>163</v>
      </c>
      <c r="L4" t="s">
        <v>158</v>
      </c>
      <c r="M4" t="s">
        <v>206</v>
      </c>
      <c r="N4" t="s">
        <v>197</v>
      </c>
    </row>
    <row r="5" spans="1:14">
      <c r="A5" t="s">
        <v>130</v>
      </c>
      <c r="B5" t="s">
        <v>182</v>
      </c>
      <c r="C5" t="s">
        <v>207</v>
      </c>
      <c r="D5" t="s">
        <v>204</v>
      </c>
      <c r="E5" t="s">
        <v>190</v>
      </c>
      <c r="F5" t="s">
        <v>193</v>
      </c>
      <c r="G5" t="s">
        <v>151</v>
      </c>
      <c r="H5" t="s">
        <v>160</v>
      </c>
      <c r="I5" t="s">
        <v>164</v>
      </c>
      <c r="J5" t="s">
        <v>180</v>
      </c>
      <c r="K5" t="s">
        <v>207</v>
      </c>
      <c r="L5" t="s">
        <v>233</v>
      </c>
      <c r="M5" s="96"/>
      <c r="N5" t="s">
        <v>198</v>
      </c>
    </row>
    <row r="6" spans="1:14">
      <c r="A6" t="s">
        <v>226</v>
      </c>
      <c r="B6" t="s">
        <v>203</v>
      </c>
      <c r="C6" t="s">
        <v>233</v>
      </c>
      <c r="D6" t="s">
        <v>205</v>
      </c>
      <c r="E6" t="s">
        <v>233</v>
      </c>
      <c r="F6" t="s">
        <v>194</v>
      </c>
      <c r="G6" t="s">
        <v>152</v>
      </c>
      <c r="H6" t="s">
        <v>165</v>
      </c>
      <c r="I6" t="s">
        <v>179</v>
      </c>
      <c r="J6" t="s">
        <v>207</v>
      </c>
      <c r="K6" t="s">
        <v>233</v>
      </c>
      <c r="N6" t="s">
        <v>207</v>
      </c>
    </row>
    <row r="7" spans="1:14">
      <c r="A7" t="s">
        <v>131</v>
      </c>
      <c r="B7" t="s">
        <v>183</v>
      </c>
      <c r="D7" t="s">
        <v>207</v>
      </c>
      <c r="F7" t="s">
        <v>195</v>
      </c>
      <c r="G7" t="s">
        <v>153</v>
      </c>
      <c r="H7" t="s">
        <v>175</v>
      </c>
      <c r="I7" t="s">
        <v>207</v>
      </c>
      <c r="J7" t="s">
        <v>233</v>
      </c>
      <c r="N7" t="s">
        <v>233</v>
      </c>
    </row>
    <row r="8" spans="1:14">
      <c r="A8" t="s">
        <v>132</v>
      </c>
      <c r="B8" t="s">
        <v>184</v>
      </c>
      <c r="D8" t="s">
        <v>233</v>
      </c>
      <c r="F8" t="s">
        <v>192</v>
      </c>
      <c r="G8" t="s">
        <v>154</v>
      </c>
      <c r="H8" t="s">
        <v>176</v>
      </c>
      <c r="I8" t="s">
        <v>233</v>
      </c>
    </row>
    <row r="9" spans="1:14">
      <c r="A9" t="s">
        <v>133</v>
      </c>
      <c r="B9" t="s">
        <v>185</v>
      </c>
      <c r="F9" t="s">
        <v>199</v>
      </c>
      <c r="G9" t="s">
        <v>155</v>
      </c>
      <c r="H9" t="s">
        <v>177</v>
      </c>
    </row>
    <row r="10" spans="1:14">
      <c r="A10" t="s">
        <v>134</v>
      </c>
      <c r="B10" t="s">
        <v>189</v>
      </c>
      <c r="F10" t="s">
        <v>200</v>
      </c>
      <c r="G10" t="s">
        <v>156</v>
      </c>
      <c r="H10" t="s">
        <v>178</v>
      </c>
    </row>
    <row r="11" spans="1:14">
      <c r="A11" t="s">
        <v>135</v>
      </c>
      <c r="B11" t="s">
        <v>207</v>
      </c>
      <c r="F11" t="s">
        <v>201</v>
      </c>
      <c r="G11" t="s">
        <v>157</v>
      </c>
      <c r="H11" t="s">
        <v>208</v>
      </c>
    </row>
    <row r="12" spans="1:14">
      <c r="A12" t="s">
        <v>136</v>
      </c>
      <c r="B12" t="s">
        <v>233</v>
      </c>
      <c r="F12" t="s">
        <v>202</v>
      </c>
      <c r="G12" t="s">
        <v>166</v>
      </c>
      <c r="H12" t="s">
        <v>207</v>
      </c>
    </row>
    <row r="13" spans="1:14">
      <c r="A13" t="s">
        <v>137</v>
      </c>
      <c r="F13" t="s">
        <v>196</v>
      </c>
      <c r="G13" t="s">
        <v>167</v>
      </c>
      <c r="H13" t="s">
        <v>233</v>
      </c>
    </row>
    <row r="14" spans="1:14">
      <c r="A14" t="s">
        <v>138</v>
      </c>
      <c r="F14" t="s">
        <v>207</v>
      </c>
      <c r="G14" t="s">
        <v>168</v>
      </c>
    </row>
    <row r="15" spans="1:14">
      <c r="F15" t="s">
        <v>233</v>
      </c>
      <c r="G15" t="s">
        <v>169</v>
      </c>
    </row>
    <row r="16" spans="1:14">
      <c r="G16" t="s">
        <v>170</v>
      </c>
    </row>
    <row r="17" spans="7:7">
      <c r="G17" t="s">
        <v>172</v>
      </c>
    </row>
    <row r="18" spans="7:7">
      <c r="G18" t="s">
        <v>171</v>
      </c>
    </row>
    <row r="19" spans="7:7">
      <c r="G19" t="s">
        <v>173</v>
      </c>
    </row>
    <row r="20" spans="7:7">
      <c r="G20" t="s">
        <v>174</v>
      </c>
    </row>
    <row r="21" spans="7:7">
      <c r="G21" t="s">
        <v>207</v>
      </c>
    </row>
    <row r="22" spans="7:7">
      <c r="G22" t="s">
        <v>233</v>
      </c>
    </row>
  </sheetData>
  <phoneticPr fontId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CF8E21-F9F8-4047-8500-989942E84DA8}">
  <sheetPr codeName="Sheet6"/>
  <dimension ref="A1:N25"/>
  <sheetViews>
    <sheetView workbookViewId="0"/>
  </sheetViews>
  <sheetFormatPr defaultRowHeight="13.5"/>
  <cols>
    <col min="1" max="1" width="41.25" bestFit="1" customWidth="1"/>
  </cols>
  <sheetData>
    <row r="1" spans="1:14">
      <c r="A1" t="s">
        <v>248</v>
      </c>
      <c r="B1" t="s">
        <v>127</v>
      </c>
      <c r="C1" t="s">
        <v>128</v>
      </c>
      <c r="D1" t="s">
        <v>129</v>
      </c>
      <c r="E1" t="s">
        <v>130</v>
      </c>
      <c r="F1" t="s">
        <v>226</v>
      </c>
      <c r="G1" t="s">
        <v>131</v>
      </c>
      <c r="H1" t="s">
        <v>132</v>
      </c>
      <c r="I1" t="s">
        <v>133</v>
      </c>
      <c r="J1" t="s">
        <v>134</v>
      </c>
      <c r="K1" t="s">
        <v>135</v>
      </c>
      <c r="L1" t="s">
        <v>136</v>
      </c>
      <c r="M1" t="s">
        <v>137</v>
      </c>
      <c r="N1" t="s">
        <v>138</v>
      </c>
    </row>
    <row r="2" spans="1:14">
      <c r="A2" t="s">
        <v>110</v>
      </c>
      <c r="B2" t="s">
        <v>249</v>
      </c>
      <c r="C2" t="s">
        <v>274</v>
      </c>
      <c r="D2" t="s">
        <v>274</v>
      </c>
      <c r="E2" t="s">
        <v>274</v>
      </c>
      <c r="F2" t="s">
        <v>274</v>
      </c>
      <c r="G2" t="s">
        <v>274</v>
      </c>
      <c r="H2" t="s">
        <v>274</v>
      </c>
      <c r="I2" t="s">
        <v>274</v>
      </c>
      <c r="J2" t="s">
        <v>251</v>
      </c>
      <c r="K2" t="s">
        <v>274</v>
      </c>
      <c r="L2" t="s">
        <v>274</v>
      </c>
      <c r="M2" t="s">
        <v>250</v>
      </c>
      <c r="N2" t="s">
        <v>250</v>
      </c>
    </row>
    <row r="3" spans="1:14">
      <c r="A3" t="s">
        <v>104</v>
      </c>
      <c r="B3" t="s">
        <v>274</v>
      </c>
      <c r="C3" t="s">
        <v>274</v>
      </c>
      <c r="D3" t="s">
        <v>274</v>
      </c>
      <c r="E3" t="s">
        <v>274</v>
      </c>
      <c r="F3" t="s">
        <v>274</v>
      </c>
      <c r="G3" t="s">
        <v>274</v>
      </c>
      <c r="H3" t="s">
        <v>274</v>
      </c>
      <c r="I3" t="s">
        <v>274</v>
      </c>
      <c r="J3" t="s">
        <v>274</v>
      </c>
      <c r="K3" t="s">
        <v>274</v>
      </c>
      <c r="L3" t="s">
        <v>274</v>
      </c>
      <c r="M3" t="s">
        <v>274</v>
      </c>
      <c r="N3" t="s">
        <v>274</v>
      </c>
    </row>
    <row r="4" spans="1:14">
      <c r="A4" t="s">
        <v>224</v>
      </c>
      <c r="B4" t="s">
        <v>274</v>
      </c>
      <c r="C4" t="s">
        <v>274</v>
      </c>
      <c r="D4" t="s">
        <v>274</v>
      </c>
      <c r="E4" t="s">
        <v>274</v>
      </c>
      <c r="F4" t="s">
        <v>274</v>
      </c>
      <c r="G4" t="s">
        <v>274</v>
      </c>
      <c r="H4" t="s">
        <v>274</v>
      </c>
      <c r="I4" t="s">
        <v>274</v>
      </c>
      <c r="J4" t="s">
        <v>274</v>
      </c>
      <c r="K4" t="s">
        <v>274</v>
      </c>
      <c r="L4" t="s">
        <v>274</v>
      </c>
      <c r="M4" t="s">
        <v>250</v>
      </c>
      <c r="N4" t="s">
        <v>274</v>
      </c>
    </row>
    <row r="5" spans="1:14">
      <c r="A5" t="s">
        <v>116</v>
      </c>
      <c r="B5" t="s">
        <v>249</v>
      </c>
      <c r="C5" t="s">
        <v>274</v>
      </c>
      <c r="D5" t="s">
        <v>274</v>
      </c>
      <c r="E5" t="s">
        <v>274</v>
      </c>
      <c r="F5" t="s">
        <v>274</v>
      </c>
      <c r="G5" t="s">
        <v>274</v>
      </c>
      <c r="H5" t="s">
        <v>274</v>
      </c>
      <c r="I5" t="s">
        <v>274</v>
      </c>
      <c r="J5" t="s">
        <v>274</v>
      </c>
      <c r="K5" t="s">
        <v>274</v>
      </c>
      <c r="L5" t="s">
        <v>274</v>
      </c>
      <c r="M5" t="s">
        <v>250</v>
      </c>
      <c r="N5" t="s">
        <v>274</v>
      </c>
    </row>
    <row r="6" spans="1:14">
      <c r="A6" t="s">
        <v>117</v>
      </c>
      <c r="B6" t="s">
        <v>274</v>
      </c>
      <c r="C6" t="s">
        <v>274</v>
      </c>
      <c r="D6" t="s">
        <v>274</v>
      </c>
      <c r="E6" t="s">
        <v>274</v>
      </c>
      <c r="F6" t="s">
        <v>274</v>
      </c>
      <c r="G6" t="s">
        <v>274</v>
      </c>
      <c r="H6" t="s">
        <v>274</v>
      </c>
      <c r="I6" t="s">
        <v>274</v>
      </c>
      <c r="J6" t="s">
        <v>274</v>
      </c>
      <c r="K6" t="s">
        <v>274</v>
      </c>
      <c r="L6" t="s">
        <v>274</v>
      </c>
      <c r="M6" t="s">
        <v>274</v>
      </c>
      <c r="N6" t="s">
        <v>274</v>
      </c>
    </row>
    <row r="7" spans="1:14">
      <c r="A7" t="s">
        <v>118</v>
      </c>
      <c r="B7" t="s">
        <v>249</v>
      </c>
      <c r="C7" t="s">
        <v>274</v>
      </c>
      <c r="D7" t="s">
        <v>274</v>
      </c>
      <c r="E7" t="s">
        <v>274</v>
      </c>
      <c r="F7" t="s">
        <v>274</v>
      </c>
      <c r="G7" t="s">
        <v>274</v>
      </c>
      <c r="H7" t="s">
        <v>274</v>
      </c>
      <c r="I7" t="s">
        <v>274</v>
      </c>
      <c r="J7" t="s">
        <v>274</v>
      </c>
      <c r="K7" t="s">
        <v>274</v>
      </c>
      <c r="L7" t="s">
        <v>274</v>
      </c>
      <c r="M7" t="s">
        <v>250</v>
      </c>
      <c r="N7" t="s">
        <v>274</v>
      </c>
    </row>
    <row r="8" spans="1:14">
      <c r="A8" t="s">
        <v>119</v>
      </c>
      <c r="B8" t="s">
        <v>249</v>
      </c>
      <c r="C8" t="s">
        <v>274</v>
      </c>
      <c r="D8" t="s">
        <v>274</v>
      </c>
      <c r="E8" t="s">
        <v>274</v>
      </c>
      <c r="F8" t="s">
        <v>274</v>
      </c>
      <c r="G8" t="s">
        <v>274</v>
      </c>
      <c r="H8" t="s">
        <v>274</v>
      </c>
      <c r="I8" t="s">
        <v>274</v>
      </c>
      <c r="J8" t="s">
        <v>274</v>
      </c>
      <c r="K8" t="s">
        <v>274</v>
      </c>
      <c r="L8" t="s">
        <v>274</v>
      </c>
      <c r="M8" t="s">
        <v>250</v>
      </c>
      <c r="N8" t="s">
        <v>274</v>
      </c>
    </row>
    <row r="9" spans="1:14">
      <c r="A9" t="s">
        <v>120</v>
      </c>
      <c r="B9" t="s">
        <v>249</v>
      </c>
      <c r="C9" t="s">
        <v>274</v>
      </c>
      <c r="D9" t="s">
        <v>274</v>
      </c>
      <c r="E9" t="s">
        <v>274</v>
      </c>
      <c r="F9" t="s">
        <v>274</v>
      </c>
      <c r="G9" t="s">
        <v>274</v>
      </c>
      <c r="H9" t="s">
        <v>274</v>
      </c>
      <c r="I9" t="s">
        <v>274</v>
      </c>
      <c r="J9" t="s">
        <v>274</v>
      </c>
      <c r="K9" t="s">
        <v>274</v>
      </c>
      <c r="L9" t="s">
        <v>274</v>
      </c>
      <c r="M9" t="s">
        <v>274</v>
      </c>
      <c r="N9" t="s">
        <v>274</v>
      </c>
    </row>
    <row r="10" spans="1:14">
      <c r="A10" t="s">
        <v>121</v>
      </c>
      <c r="B10" t="s">
        <v>274</v>
      </c>
      <c r="C10" t="s">
        <v>274</v>
      </c>
      <c r="D10" t="s">
        <v>274</v>
      </c>
      <c r="E10" t="s">
        <v>274</v>
      </c>
      <c r="F10" t="s">
        <v>274</v>
      </c>
      <c r="G10" t="s">
        <v>274</v>
      </c>
      <c r="H10" t="s">
        <v>274</v>
      </c>
      <c r="I10" t="s">
        <v>274</v>
      </c>
      <c r="J10" t="s">
        <v>274</v>
      </c>
      <c r="K10" t="s">
        <v>274</v>
      </c>
      <c r="L10" t="s">
        <v>274</v>
      </c>
      <c r="M10" t="s">
        <v>252</v>
      </c>
      <c r="N10" t="s">
        <v>274</v>
      </c>
    </row>
    <row r="11" spans="1:14">
      <c r="A11" t="s">
        <v>122</v>
      </c>
      <c r="B11" t="s">
        <v>274</v>
      </c>
      <c r="C11" t="s">
        <v>274</v>
      </c>
      <c r="D11" t="s">
        <v>274</v>
      </c>
      <c r="E11" t="s">
        <v>274</v>
      </c>
      <c r="F11" t="s">
        <v>274</v>
      </c>
      <c r="G11" t="s">
        <v>274</v>
      </c>
      <c r="H11" t="s">
        <v>274</v>
      </c>
      <c r="I11" t="s">
        <v>274</v>
      </c>
      <c r="J11" t="s">
        <v>274</v>
      </c>
      <c r="K11" t="s">
        <v>274</v>
      </c>
      <c r="L11" t="s">
        <v>274</v>
      </c>
      <c r="M11" t="s">
        <v>252</v>
      </c>
      <c r="N11" t="s">
        <v>274</v>
      </c>
    </row>
    <row r="12" spans="1:14">
      <c r="A12" t="s">
        <v>112</v>
      </c>
      <c r="B12" t="s">
        <v>274</v>
      </c>
      <c r="C12" t="s">
        <v>274</v>
      </c>
      <c r="D12" t="s">
        <v>274</v>
      </c>
      <c r="E12" t="s">
        <v>274</v>
      </c>
      <c r="F12" t="s">
        <v>274</v>
      </c>
      <c r="G12" t="s">
        <v>274</v>
      </c>
      <c r="H12" t="s">
        <v>274</v>
      </c>
      <c r="I12" t="s">
        <v>274</v>
      </c>
      <c r="J12" t="s">
        <v>274</v>
      </c>
      <c r="K12" t="s">
        <v>274</v>
      </c>
      <c r="L12" t="s">
        <v>274</v>
      </c>
      <c r="M12" t="s">
        <v>274</v>
      </c>
      <c r="N12" t="s">
        <v>274</v>
      </c>
    </row>
    <row r="13" spans="1:14">
      <c r="A13" t="s">
        <v>113</v>
      </c>
      <c r="B13" t="s">
        <v>274</v>
      </c>
      <c r="C13" t="s">
        <v>274</v>
      </c>
      <c r="D13" t="s">
        <v>274</v>
      </c>
      <c r="E13" t="s">
        <v>274</v>
      </c>
      <c r="F13" t="s">
        <v>274</v>
      </c>
      <c r="G13" t="s">
        <v>274</v>
      </c>
      <c r="H13" t="s">
        <v>274</v>
      </c>
      <c r="I13" t="s">
        <v>274</v>
      </c>
      <c r="J13" t="s">
        <v>274</v>
      </c>
      <c r="K13" t="s">
        <v>274</v>
      </c>
      <c r="L13" t="s">
        <v>274</v>
      </c>
      <c r="M13" t="s">
        <v>274</v>
      </c>
      <c r="N13" t="s">
        <v>274</v>
      </c>
    </row>
    <row r="14" spans="1:14">
      <c r="A14" t="s">
        <v>114</v>
      </c>
      <c r="B14" t="s">
        <v>274</v>
      </c>
      <c r="C14" t="s">
        <v>274</v>
      </c>
      <c r="D14" t="s">
        <v>274</v>
      </c>
      <c r="E14" t="s">
        <v>274</v>
      </c>
      <c r="F14" t="s">
        <v>274</v>
      </c>
      <c r="G14" t="s">
        <v>274</v>
      </c>
      <c r="H14" t="s">
        <v>274</v>
      </c>
      <c r="I14" t="s">
        <v>274</v>
      </c>
      <c r="J14" t="s">
        <v>274</v>
      </c>
      <c r="K14" t="s">
        <v>274</v>
      </c>
      <c r="L14" t="s">
        <v>274</v>
      </c>
      <c r="M14" t="s">
        <v>274</v>
      </c>
      <c r="N14" t="s">
        <v>274</v>
      </c>
    </row>
    <row r="15" spans="1:14">
      <c r="A15" t="s">
        <v>115</v>
      </c>
      <c r="B15" t="s">
        <v>274</v>
      </c>
      <c r="C15" t="s">
        <v>274</v>
      </c>
      <c r="D15" t="s">
        <v>274</v>
      </c>
      <c r="E15" t="s">
        <v>274</v>
      </c>
      <c r="F15" t="s">
        <v>274</v>
      </c>
      <c r="G15" t="s">
        <v>274</v>
      </c>
      <c r="H15" t="s">
        <v>274</v>
      </c>
      <c r="I15" t="s">
        <v>274</v>
      </c>
      <c r="J15" t="s">
        <v>274</v>
      </c>
      <c r="K15" t="s">
        <v>274</v>
      </c>
      <c r="L15" t="s">
        <v>274</v>
      </c>
      <c r="M15" t="s">
        <v>274</v>
      </c>
      <c r="N15" t="s">
        <v>274</v>
      </c>
    </row>
    <row r="16" spans="1:14">
      <c r="A16" t="s">
        <v>109</v>
      </c>
      <c r="B16" t="s">
        <v>274</v>
      </c>
      <c r="C16" t="s">
        <v>274</v>
      </c>
      <c r="D16" t="s">
        <v>274</v>
      </c>
      <c r="E16" t="s">
        <v>274</v>
      </c>
      <c r="F16" t="s">
        <v>274</v>
      </c>
      <c r="G16" t="s">
        <v>274</v>
      </c>
      <c r="H16" t="s">
        <v>274</v>
      </c>
      <c r="I16" t="s">
        <v>274</v>
      </c>
      <c r="J16" t="s">
        <v>274</v>
      </c>
      <c r="K16" t="s">
        <v>274</v>
      </c>
      <c r="L16" t="s">
        <v>274</v>
      </c>
      <c r="M16" t="s">
        <v>274</v>
      </c>
      <c r="N16" t="s">
        <v>274</v>
      </c>
    </row>
    <row r="17" spans="1:14">
      <c r="A17" t="s">
        <v>107</v>
      </c>
      <c r="B17" t="s">
        <v>274</v>
      </c>
      <c r="C17" t="s">
        <v>274</v>
      </c>
      <c r="D17" t="s">
        <v>274</v>
      </c>
      <c r="E17" t="s">
        <v>274</v>
      </c>
      <c r="F17" t="s">
        <v>274</v>
      </c>
      <c r="G17" t="s">
        <v>274</v>
      </c>
      <c r="H17" t="s">
        <v>274</v>
      </c>
      <c r="I17" t="s">
        <v>274</v>
      </c>
      <c r="J17" t="s">
        <v>274</v>
      </c>
      <c r="K17" t="s">
        <v>274</v>
      </c>
      <c r="L17" t="s">
        <v>274</v>
      </c>
      <c r="M17" t="s">
        <v>274</v>
      </c>
      <c r="N17" t="s">
        <v>274</v>
      </c>
    </row>
    <row r="18" spans="1:14">
      <c r="A18" t="s">
        <v>106</v>
      </c>
      <c r="B18" t="s">
        <v>274</v>
      </c>
      <c r="C18" t="s">
        <v>274</v>
      </c>
      <c r="D18" t="s">
        <v>274</v>
      </c>
      <c r="E18" t="s">
        <v>274</v>
      </c>
      <c r="F18" t="s">
        <v>274</v>
      </c>
      <c r="G18" t="s">
        <v>274</v>
      </c>
      <c r="H18" t="s">
        <v>274</v>
      </c>
      <c r="I18" t="s">
        <v>274</v>
      </c>
      <c r="J18" t="s">
        <v>274</v>
      </c>
      <c r="K18" t="s">
        <v>274</v>
      </c>
      <c r="L18" t="s">
        <v>274</v>
      </c>
      <c r="M18" t="s">
        <v>274</v>
      </c>
      <c r="N18" t="s">
        <v>274</v>
      </c>
    </row>
    <row r="19" spans="1:14">
      <c r="A19" t="s">
        <v>108</v>
      </c>
      <c r="B19" t="s">
        <v>274</v>
      </c>
      <c r="C19" t="s">
        <v>274</v>
      </c>
      <c r="D19" t="s">
        <v>274</v>
      </c>
      <c r="E19" t="s">
        <v>274</v>
      </c>
      <c r="F19" t="s">
        <v>274</v>
      </c>
      <c r="G19" t="s">
        <v>274</v>
      </c>
      <c r="H19" t="s">
        <v>274</v>
      </c>
      <c r="I19" t="s">
        <v>274</v>
      </c>
      <c r="J19" t="s">
        <v>274</v>
      </c>
      <c r="K19" t="s">
        <v>274</v>
      </c>
      <c r="L19" t="s">
        <v>274</v>
      </c>
      <c r="M19" t="s">
        <v>274</v>
      </c>
      <c r="N19" t="s">
        <v>274</v>
      </c>
    </row>
    <row r="20" spans="1:14">
      <c r="A20" t="s">
        <v>147</v>
      </c>
      <c r="B20" t="s">
        <v>274</v>
      </c>
      <c r="C20" t="s">
        <v>274</v>
      </c>
      <c r="D20" t="s">
        <v>274</v>
      </c>
      <c r="E20" t="s">
        <v>274</v>
      </c>
      <c r="F20" t="s">
        <v>274</v>
      </c>
      <c r="G20" t="s">
        <v>274</v>
      </c>
      <c r="H20" t="s">
        <v>274</v>
      </c>
      <c r="I20" t="s">
        <v>274</v>
      </c>
      <c r="J20" t="s">
        <v>274</v>
      </c>
      <c r="K20" t="s">
        <v>274</v>
      </c>
      <c r="L20" t="s">
        <v>274</v>
      </c>
      <c r="M20" t="s">
        <v>274</v>
      </c>
      <c r="N20" t="s">
        <v>274</v>
      </c>
    </row>
    <row r="21" spans="1:14">
      <c r="A21" t="s">
        <v>123</v>
      </c>
      <c r="B21" t="s">
        <v>274</v>
      </c>
      <c r="C21" t="s">
        <v>274</v>
      </c>
      <c r="D21" t="s">
        <v>274</v>
      </c>
      <c r="E21" t="s">
        <v>274</v>
      </c>
      <c r="F21" t="s">
        <v>274</v>
      </c>
      <c r="G21" t="s">
        <v>274</v>
      </c>
      <c r="H21" t="s">
        <v>274</v>
      </c>
      <c r="I21" t="s">
        <v>274</v>
      </c>
      <c r="J21" t="s">
        <v>274</v>
      </c>
      <c r="K21" t="s">
        <v>274</v>
      </c>
      <c r="L21" t="s">
        <v>274</v>
      </c>
      <c r="M21" t="s">
        <v>274</v>
      </c>
      <c r="N21" t="s">
        <v>274</v>
      </c>
    </row>
    <row r="22" spans="1:14">
      <c r="A22" t="s">
        <v>124</v>
      </c>
      <c r="B22" t="s">
        <v>274</v>
      </c>
      <c r="C22" t="s">
        <v>274</v>
      </c>
      <c r="D22" t="s">
        <v>274</v>
      </c>
      <c r="E22" t="s">
        <v>274</v>
      </c>
      <c r="F22" t="s">
        <v>274</v>
      </c>
      <c r="G22" t="s">
        <v>274</v>
      </c>
      <c r="H22" t="s">
        <v>274</v>
      </c>
      <c r="I22" t="s">
        <v>274</v>
      </c>
      <c r="J22" t="s">
        <v>274</v>
      </c>
      <c r="K22" t="s">
        <v>274</v>
      </c>
      <c r="L22" t="s">
        <v>274</v>
      </c>
      <c r="M22" t="s">
        <v>274</v>
      </c>
      <c r="N22" t="s">
        <v>274</v>
      </c>
    </row>
    <row r="23" spans="1:14">
      <c r="A23" t="s">
        <v>125</v>
      </c>
      <c r="B23" t="s">
        <v>274</v>
      </c>
      <c r="C23" t="s">
        <v>274</v>
      </c>
      <c r="D23" t="s">
        <v>274</v>
      </c>
      <c r="E23" t="s">
        <v>274</v>
      </c>
      <c r="F23" t="s">
        <v>274</v>
      </c>
      <c r="G23" t="s">
        <v>274</v>
      </c>
      <c r="H23" t="s">
        <v>274</v>
      </c>
      <c r="I23" t="s">
        <v>274</v>
      </c>
      <c r="J23" t="s">
        <v>274</v>
      </c>
      <c r="K23" t="s">
        <v>274</v>
      </c>
      <c r="L23" t="s">
        <v>274</v>
      </c>
      <c r="M23" t="s">
        <v>274</v>
      </c>
      <c r="N23" t="s">
        <v>274</v>
      </c>
    </row>
    <row r="24" spans="1:14">
      <c r="A24" t="s">
        <v>126</v>
      </c>
      <c r="B24" t="s">
        <v>274</v>
      </c>
      <c r="C24" t="s">
        <v>274</v>
      </c>
      <c r="D24" t="s">
        <v>274</v>
      </c>
      <c r="E24" t="s">
        <v>274</v>
      </c>
      <c r="F24" t="s">
        <v>274</v>
      </c>
      <c r="G24" t="s">
        <v>274</v>
      </c>
      <c r="H24" t="s">
        <v>274</v>
      </c>
      <c r="I24" t="s">
        <v>274</v>
      </c>
      <c r="J24" t="s">
        <v>274</v>
      </c>
      <c r="K24" t="s">
        <v>274</v>
      </c>
      <c r="L24" t="s">
        <v>274</v>
      </c>
      <c r="M24" t="s">
        <v>274</v>
      </c>
      <c r="N24" t="s">
        <v>274</v>
      </c>
    </row>
    <row r="25" spans="1:14">
      <c r="A25" t="s">
        <v>111</v>
      </c>
      <c r="B25" s="21" t="s">
        <v>210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手順</vt:lpstr>
      <vt:lpstr>申請書</vt:lpstr>
      <vt:lpstr>手順!Print_Area</vt:lpstr>
      <vt:lpstr>申請書!Print_Area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EE21NPC204</dc:creator>
  <cp:lastModifiedBy>E-NPC263　豊川</cp:lastModifiedBy>
  <cp:lastPrinted>2025-09-30T03:14:12Z</cp:lastPrinted>
  <dcterms:created xsi:type="dcterms:W3CDTF">2020-11-30T06:48:45Z</dcterms:created>
  <dcterms:modified xsi:type="dcterms:W3CDTF">2025-10-09T07:27:24Z</dcterms:modified>
</cp:coreProperties>
</file>